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printerSettings/printerSettings2.bin" ContentType="application/vnd.openxmlformats-officedocument.spreadsheetml.printerSettings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Abt 6 (BGF)\Dateien_Krassnig\Schulung\"/>
    </mc:Choice>
  </mc:AlternateContent>
  <xr:revisionPtr revIDLastSave="0" documentId="13_ncr:1_{31731193-9356-4F29-9377-51244D77C7D6}" xr6:coauthVersionLast="47" xr6:coauthVersionMax="47" xr10:uidLastSave="{00000000-0000-0000-0000-000000000000}"/>
  <workbookProtection workbookAlgorithmName="SHA-512" workbookHashValue="mREgb6PZYe8GfG4XUUTKutxcJ1C60JLiZovFZhdcHEiKFDnvdYuChKVWOozMTmB2HUo22QsDlgdBsD5eMNTcFg==" workbookSaltValue="tjvEeplb/2v84QtAIM6LlQ==" workbookSpinCount="100000" lockStructure="1"/>
  <bookViews>
    <workbookView xWindow="-120" yWindow="-120" windowWidth="29040" windowHeight="15720" tabRatio="705" firstSheet="2" activeTab="2" xr2:uid="{00000000-000D-0000-FFFF-FFFF00000000}"/>
  </bookViews>
  <sheets>
    <sheet name="Cognos_Office_Connection_Cache" sheetId="4" state="veryHidden" r:id="rId1"/>
    <sheet name="Stellenandrang_RGSen" sheetId="1" state="hidden" r:id="rId2"/>
    <sheet name="Dashboard" sheetId="8" r:id="rId3"/>
    <sheet name="Datenquelle_Berufe" sheetId="13" state="hidden" r:id="rId4"/>
    <sheet name="Diagramm_AL_OS" sheetId="5" state="hidden" r:id="rId5"/>
    <sheet name="Diagramm_Berufe_alt" sheetId="7" state="hidden" r:id="rId6"/>
    <sheet name="Liste" sheetId="6" state="hidden" r:id="rId7"/>
    <sheet name="AL" sheetId="2" state="hidden" r:id="rId8"/>
    <sheet name="OS" sheetId="3" state="hidden" r:id="rId9"/>
    <sheet name="Datenquelle" sheetId="11" state="hidden" r:id="rId10"/>
  </sheets>
  <definedNames>
    <definedName name="AL">OFFSET(Stellenandrang_RGSen!$A$5,1,Diagramm_AL_OS!$C$3+1,Diagramm_AL_OS!$C$4,1)</definedName>
    <definedName name="AL_akt_Mon_RGS_Crosstab1_Crosstab1">AL!$C$4:$K$83</definedName>
    <definedName name="AL_akt_Mon_RGS_Crosstab1_Crosstab1_1">AL!$C$4:$K$83</definedName>
    <definedName name="AL_akt_Mon_RGS_Crosstab1_Crosstab1_1_Columns">AL!$C$3:$K$3</definedName>
    <definedName name="AL_akt_Mon_RGS_Crosstab1_Crosstab1_1_Measure">AL!$B$3</definedName>
    <definedName name="AL_akt_Mon_RGS_Crosstab1_Crosstab1_1_Rows">AL!$B$4:$B$83</definedName>
    <definedName name="AL_akt_Mon_RGS_Crosstab1_Crosstab1_Columns">AL!$C$3:$K$3</definedName>
    <definedName name="AL_akt_Mon_RGS_Crosstab1_Crosstab1_Measure">AL!$B$3</definedName>
    <definedName name="AL_akt_Mon_RGS_Crosstab1_Crosstab1_Rows">AL!$B$4:$B$83</definedName>
    <definedName name="AL_akt_Mon_RGS1_Crosstab1_Crosstab1">AL!$C$4:$K$83</definedName>
    <definedName name="AL_akt_Mon_RGS1_Crosstab1_Crosstab1_Columns">AL!$C$3:$K$3</definedName>
    <definedName name="AL_akt_Mon_RGS1_Crosstab1_Crosstab1_Measure">AL!$B$3</definedName>
    <definedName name="AL_akt_Mon_RGS1_Crosstab1_Crosstab1_Rows">AL!$B$4:$B$83</definedName>
    <definedName name="AL_Alter_RGS_Ktn_akt_Mon_Crosstab1_Crosstab1">#REF!</definedName>
    <definedName name="AL_Alter_RGS_Ktn_akt_Mon_Crosstab1_Crosstab1_1">Datenquelle!$C$7:$L$15</definedName>
    <definedName name="AL_Alter_RGS_Ktn_akt_Mon_Crosstab1_Crosstab1_1_Columns">Datenquelle!$C$5:$L$6</definedName>
    <definedName name="AL_Alter_RGS_Ktn_akt_Mon_Crosstab1_Crosstab1_1_Measure">Datenquelle!$B$5</definedName>
    <definedName name="AL_Alter_RGS_Ktn_akt_Mon_Crosstab1_Crosstab1_1_Rows">Datenquelle!$B$7:$B$15</definedName>
    <definedName name="AL_Alter_RGS_Ktn_akt_Mon_Crosstab1_Crosstab1_2">Datenquelle!$C$7:$J$15</definedName>
    <definedName name="AL_Alter_RGS_Ktn_akt_Mon_Crosstab1_Crosstab1_2_Columns">Datenquelle!$C$5:$J$6</definedName>
    <definedName name="AL_Alter_RGS_Ktn_akt_Mon_Crosstab1_Crosstab1_2_Measure">Datenquelle!$B$5</definedName>
    <definedName name="AL_Alter_RGS_Ktn_akt_Mon_Crosstab1_Crosstab1_2_Rows">Datenquelle!$B$7:$B$15</definedName>
    <definedName name="AL_Alter_RGS_Ktn_akt_Mon_Crosstab1_Crosstab1_Columns">#REF!</definedName>
    <definedName name="AL_Alter_RGS_Ktn_akt_Mon_Crosstab1_Crosstab1_Measure">#REF!</definedName>
    <definedName name="AL_Alter_RGS_Ktn_akt_Mon_Crosstab1_Crosstab1_Rows">#REF!</definedName>
    <definedName name="AL_Ausbildung_RGS_Ktn_akt_Mon_Crosstab1_Crosstab1">#REF!</definedName>
    <definedName name="AL_Ausbildung_RGS_Ktn_akt_Mon_Crosstab1_Crosstab1_1">Datenquelle!$C$22:$J$30</definedName>
    <definedName name="AL_Ausbildung_RGS_Ktn_akt_Mon_Crosstab1_Crosstab1_1_Columns">Datenquelle!$C$20:$J$21</definedName>
    <definedName name="AL_Ausbildung_RGS_Ktn_akt_Mon_Crosstab1_Crosstab1_1_Measure">Datenquelle!$B$20</definedName>
    <definedName name="AL_Ausbildung_RGS_Ktn_akt_Mon_Crosstab1_Crosstab1_1_Rows">Datenquelle!$B$22:$B$30</definedName>
    <definedName name="AL_Ausbildung_RGS_Ktn_akt_Mon_Crosstab1_Crosstab1_2">Datenquelle!$C$22:$J$30</definedName>
    <definedName name="AL_Ausbildung_RGS_Ktn_akt_Mon_Crosstab1_Crosstab1_2_Columns">Datenquelle!$C$20:$J$21</definedName>
    <definedName name="AL_Ausbildung_RGS_Ktn_akt_Mon_Crosstab1_Crosstab1_2_Measure">Datenquelle!$B$20</definedName>
    <definedName name="AL_Ausbildung_RGS_Ktn_akt_Mon_Crosstab1_Crosstab1_2_Rows">Datenquelle!$B$22:$B$30</definedName>
    <definedName name="AL_Ausbildung_RGS_Ktn_akt_Mon_Crosstab1_Crosstab1_Columns">#REF!</definedName>
    <definedName name="AL_Ausbildung_RGS_Ktn_akt_Mon_Crosstab1_Crosstab1_Measure">#REF!</definedName>
    <definedName name="AL_Ausbildung_RGS_Ktn_akt_Mon_Crosstab1_Crosstab1_Rows">#REF!</definedName>
    <definedName name="AL_Geschlecht_akt_Mon_Crosstab1_Crosstab1">Datenquelle!$C$51:$E$59</definedName>
    <definedName name="AL_Geschlecht_akt_Mon_Crosstab1_Crosstab1_1">Datenquelle!$C$51:$E$59</definedName>
    <definedName name="AL_Geschlecht_akt_Mon_Crosstab1_Crosstab1_1_Columns">Datenquelle!$C$49:$E$50</definedName>
    <definedName name="AL_Geschlecht_akt_Mon_Crosstab1_Crosstab1_1_Measure">Datenquelle!$B$49</definedName>
    <definedName name="AL_Geschlecht_akt_Mon_Crosstab1_Crosstab1_1_Rows">Datenquelle!$B$51:$B$59</definedName>
    <definedName name="AL_Geschlecht_akt_Mon_Crosstab1_Crosstab1_Columns">Datenquelle!$C$49:$E$50</definedName>
    <definedName name="AL_Geschlecht_akt_Mon_Crosstab1_Crosstab1_Measure">Datenquelle!$B$49</definedName>
    <definedName name="AL_Geschlecht_akt_Mon_Crosstab1_Crosstab1_Rows">Datenquelle!$B$51:$B$59</definedName>
    <definedName name="ALnachRGSaktMonatKtn_Crosstab1_Crosstab1">#REF!</definedName>
    <definedName name="ALnachRGSaktMonatKtn_Crosstab1_Crosstab1_Columns">#REF!</definedName>
    <definedName name="ALnachRGSaktMonatKtn_Crosstab1_Crosstab1_Measure">#REF!</definedName>
    <definedName name="ALnachRGSaktMonatKtn_Crosstab1_Crosstab1_Rows">#REF!</definedName>
    <definedName name="Andrang">OFFSET(Stellenandrang_RGSen!$A$5,1,Diagramm_AL_OS!$C$3,Diagramm_AL_OS!$C$4,1)</definedName>
    <definedName name="Berufe">OFFSET(Stellenandrang_RGSen!$A$5,1,0,Diagramm_AL_OS!$C$4,1)</definedName>
    <definedName name="dia_al">OFFSET(Diagramm_AL_OS!$J$5,1,0,Diagramm_AL_OS!$C$6,1)</definedName>
    <definedName name="dia_al_ausb">OFFSET(Datenquelle!$B$21,Dashboard!$B$7,1,1,5)</definedName>
    <definedName name="dia_alter">OFFSET(Datenquelle!$N$6,Dashboard!$B$7,1,1,3)</definedName>
    <definedName name="dia_alter_detail">OFFSET(Datenquelle!$N$6,Dashboard!$B$7,4,1,2)</definedName>
    <definedName name="dia_andrang">OFFSET(Diagramm_AL_OS!$M$5,1,0,Diagramm_AL_OS!$C$6,1)</definedName>
    <definedName name="dia_berufe">OFFSET(Diagramm_AL_OS!$G$5,1,0,Diagramm_AL_OS!$C$6,1)</definedName>
    <definedName name="dia_os">OFFSET(Diagramm_AL_OS!$I$5,1,0,Diagramm_AL_OS!$C$6,1)</definedName>
    <definedName name="dia_os_ausb">OFFSET(Datenquelle!$B$36,Dashboard!$B$7,1,1,5)</definedName>
    <definedName name="dia_yachse">OFFSET(Diagramm_AL_OS!$L$5,1,0,Diagramm_AL_OS!$C$6,1)</definedName>
    <definedName name="Liste_Berufe_größer0">OFFSET(Stellenandrang_RGSen!$AJ$6,0,0,COUNT(Stellenandrang_RGSen!$AH:$AH),1)</definedName>
    <definedName name="OS">OFFSET(Stellenandrang_RGSen!$A$5,1,Diagramm_AL_OS!$C$3+2,Diagramm_AL_OS!$C$4,1)</definedName>
    <definedName name="OS_akt_Mon_RGS_Crosstab1_Crosstab1">OS!$C$4:$K$52</definedName>
    <definedName name="OS_akt_Mon_RGS_Crosstab1_Crosstab1_1">OS!$C$4:$K$52</definedName>
    <definedName name="OS_akt_Mon_RGS_Crosstab1_Crosstab1_1_Columns">OS!$C$3:$K$3</definedName>
    <definedName name="OS_akt_Mon_RGS_Crosstab1_Crosstab1_1_Measure">OS!$B$3</definedName>
    <definedName name="OS_akt_Mon_RGS_Crosstab1_Crosstab1_1_Rows">OS!$B$4:$B$52</definedName>
    <definedName name="OS_akt_Mon_RGS_Crosstab1_Crosstab1_2">OS!$C$4:$K$54</definedName>
    <definedName name="OS_akt_Mon_RGS_Crosstab1_Crosstab1_2_Columns">OS!$C$3:$K$3</definedName>
    <definedName name="OS_akt_Mon_RGS_Crosstab1_Crosstab1_2_Measure">OS!$B$3</definedName>
    <definedName name="OS_akt_Mon_RGS_Crosstab1_Crosstab1_2_Rows">OS!$B$4:$B$54</definedName>
    <definedName name="OS_akt_Mon_RGS_Crosstab1_Crosstab1_Columns">OS!$C$3:$K$3</definedName>
    <definedName name="OS_akt_Mon_RGS_Crosstab1_Crosstab1_Measure">OS!$B$3</definedName>
    <definedName name="OS_akt_Mon_RGS_Crosstab1_Crosstab1_Rows">OS!$B$4:$B$52</definedName>
    <definedName name="OS_akt_Mon_RGS1_Crosstab1_Crosstab1">OS!$C$4:$K$52</definedName>
    <definedName name="OS_akt_Mon_RGS1_Crosstab1_Crosstab1_Columns">OS!$C$3:$K$3</definedName>
    <definedName name="OS_akt_Mon_RGS1_Crosstab1_Crosstab1_Measure">OS!$B$3</definedName>
    <definedName name="OS_akt_Mon_RGS1_Crosstab1_Crosstab1_Rows">OS!$B$4:$B$52</definedName>
    <definedName name="OS_Ausbildung_Ktn_akt_Mon_Crosstab1_Crosstab1">#REF!</definedName>
    <definedName name="OS_Ausbildung_Ktn_akt_Mon_Crosstab1_Crosstab1_1">Datenquelle!$C$37:$J$45</definedName>
    <definedName name="OS_Ausbildung_Ktn_akt_Mon_Crosstab1_Crosstab1_1_Columns">Datenquelle!$C$35:$J$36</definedName>
    <definedName name="OS_Ausbildung_Ktn_akt_Mon_Crosstab1_Crosstab1_1_Measure">Datenquelle!$B$35</definedName>
    <definedName name="OS_Ausbildung_Ktn_akt_Mon_Crosstab1_Crosstab1_1_Rows">Datenquelle!$B$37:$B$45</definedName>
    <definedName name="OS_Ausbildung_Ktn_akt_Mon_Crosstab1_Crosstab1_2">Datenquelle!$C$37:$J$45</definedName>
    <definedName name="OS_Ausbildung_Ktn_akt_Mon_Crosstab1_Crosstab1_2_Columns">Datenquelle!$C$35:$J$36</definedName>
    <definedName name="OS_Ausbildung_Ktn_akt_Mon_Crosstab1_Crosstab1_2_Measure">Datenquelle!$B$35</definedName>
    <definedName name="OS_Ausbildung_Ktn_akt_Mon_Crosstab1_Crosstab1_2_Rows">Datenquelle!$B$37:$B$45</definedName>
    <definedName name="OS_Ausbildung_Ktn_akt_Mon_Crosstab1_Crosstab1_Columns">#REF!</definedName>
    <definedName name="OS_Ausbildung_Ktn_akt_Mon_Crosstab1_Crosstab1_Measure">#REF!</definedName>
    <definedName name="OS_Ausbildung_Ktn_akt_Mon_Crosstab1_Crosstab1_Row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11" l="1"/>
  <c r="S9" i="11"/>
  <c r="S10" i="11"/>
  <c r="S11" i="11"/>
  <c r="S12" i="11"/>
  <c r="S13" i="11"/>
  <c r="S14" i="11"/>
  <c r="S15" i="11"/>
  <c r="S7" i="11"/>
  <c r="V7" i="11" s="1"/>
  <c r="Q8" i="11"/>
  <c r="Q9" i="11"/>
  <c r="Q10" i="11"/>
  <c r="Q11" i="11"/>
  <c r="Q12" i="11"/>
  <c r="Q13" i="11"/>
  <c r="Q14" i="11"/>
  <c r="Q15" i="11"/>
  <c r="Q7" i="11"/>
  <c r="P8" i="11"/>
  <c r="P9" i="11"/>
  <c r="P10" i="11"/>
  <c r="P11" i="11"/>
  <c r="P12" i="11"/>
  <c r="P13" i="11"/>
  <c r="P14" i="11"/>
  <c r="P15" i="11"/>
  <c r="P7" i="11"/>
  <c r="AD85" i="1"/>
  <c r="AF85" i="1" s="1"/>
  <c r="AE85" i="1"/>
  <c r="AG85" i="1" s="1"/>
  <c r="AH85" i="1"/>
  <c r="R9" i="11" l="1"/>
  <c r="R8" i="11"/>
  <c r="R7" i="11"/>
  <c r="R15" i="11"/>
  <c r="R14" i="11"/>
  <c r="R13" i="11"/>
  <c r="R12" i="11"/>
  <c r="R11" i="11"/>
  <c r="R10" i="11"/>
  <c r="A58" i="3"/>
  <c r="A59" i="3"/>
  <c r="A60" i="3"/>
  <c r="A61" i="3"/>
  <c r="AL1" i="8" l="1"/>
  <c r="AH84" i="1" l="1"/>
  <c r="AH86" i="1"/>
  <c r="A44" i="11" l="1"/>
  <c r="A43" i="11"/>
  <c r="A42" i="11"/>
  <c r="A41" i="11"/>
  <c r="A40" i="11"/>
  <c r="A39" i="11"/>
  <c r="A38" i="11"/>
  <c r="A37" i="11"/>
  <c r="A29" i="11"/>
  <c r="A28" i="11"/>
  <c r="A27" i="11"/>
  <c r="A26" i="11"/>
  <c r="A25" i="11"/>
  <c r="A24" i="11"/>
  <c r="A23" i="11"/>
  <c r="A22" i="11"/>
  <c r="B7" i="8"/>
  <c r="O7" i="11"/>
  <c r="O8" i="11"/>
  <c r="O9" i="11"/>
  <c r="O10" i="11"/>
  <c r="O11" i="11"/>
  <c r="O12" i="11"/>
  <c r="O13" i="11"/>
  <c r="O14" i="11"/>
  <c r="O15" i="11"/>
  <c r="A14" i="11"/>
  <c r="A13" i="11"/>
  <c r="A12" i="11"/>
  <c r="A11" i="11"/>
  <c r="A10" i="11"/>
  <c r="A9" i="11"/>
  <c r="A8" i="11"/>
  <c r="A7" i="11"/>
  <c r="A55" i="11"/>
  <c r="A52" i="11"/>
  <c r="A53" i="11"/>
  <c r="A54" i="11"/>
  <c r="A56" i="11"/>
  <c r="A57" i="11"/>
  <c r="A58" i="11"/>
  <c r="A51" i="11"/>
  <c r="R13" i="1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4" i="3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4" i="2"/>
  <c r="W15" i="11" l="1"/>
  <c r="F17" i="8" s="1"/>
  <c r="U11" i="11"/>
  <c r="U10" i="11"/>
  <c r="U7" i="11"/>
  <c r="U13" i="11"/>
  <c r="U9" i="11"/>
  <c r="U8" i="11"/>
  <c r="U15" i="11"/>
  <c r="U14" i="11"/>
  <c r="U12" i="11"/>
  <c r="T18" i="8"/>
  <c r="T13" i="8"/>
  <c r="V14" i="11"/>
  <c r="V15" i="11"/>
  <c r="V8" i="11"/>
  <c r="W9" i="11"/>
  <c r="V9" i="11"/>
  <c r="W13" i="11"/>
  <c r="V10" i="11"/>
  <c r="W11" i="11"/>
  <c r="W12" i="11"/>
  <c r="W10" i="11"/>
  <c r="W7" i="11"/>
  <c r="W8" i="11"/>
  <c r="W14" i="11"/>
  <c r="V11" i="11"/>
  <c r="V12" i="11"/>
  <c r="V13" i="11"/>
  <c r="I9" i="8"/>
  <c r="F9" i="8"/>
  <c r="H9" i="8"/>
  <c r="C3" i="7"/>
  <c r="C3" i="5"/>
  <c r="E43" i="8" l="1"/>
  <c r="T10" i="8"/>
  <c r="T15" i="8" s="1"/>
  <c r="I17" i="8"/>
  <c r="W1" i="1"/>
  <c r="AD84" i="1" l="1"/>
  <c r="AF84" i="1" s="1"/>
  <c r="AE84" i="1"/>
  <c r="AG84" i="1" s="1"/>
  <c r="AC7" i="1" l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6" i="1"/>
  <c r="V71" i="1" l="1"/>
  <c r="S71" i="1"/>
  <c r="J71" i="1"/>
  <c r="M71" i="1"/>
  <c r="P71" i="1"/>
  <c r="AB71" i="1"/>
  <c r="Y71" i="1"/>
  <c r="D71" i="1"/>
  <c r="I71" i="1"/>
  <c r="U71" i="1"/>
  <c r="G71" i="1"/>
  <c r="C71" i="1"/>
  <c r="AA71" i="1"/>
  <c r="L71" i="1"/>
  <c r="X71" i="1"/>
  <c r="F71" i="1"/>
  <c r="R71" i="1"/>
  <c r="O71" i="1"/>
  <c r="D47" i="1"/>
  <c r="M47" i="1"/>
  <c r="P47" i="1"/>
  <c r="AB47" i="1"/>
  <c r="Y47" i="1"/>
  <c r="S47" i="1"/>
  <c r="J47" i="1"/>
  <c r="X47" i="1"/>
  <c r="O47" i="1"/>
  <c r="G47" i="1"/>
  <c r="AA47" i="1"/>
  <c r="V47" i="1"/>
  <c r="C47" i="1"/>
  <c r="I47" i="1"/>
  <c r="U47" i="1"/>
  <c r="L47" i="1"/>
  <c r="F47" i="1"/>
  <c r="R47" i="1"/>
  <c r="S7" i="1"/>
  <c r="M7" i="1"/>
  <c r="P7" i="1"/>
  <c r="AB7" i="1"/>
  <c r="Y7" i="1"/>
  <c r="J7" i="1"/>
  <c r="G7" i="1"/>
  <c r="V7" i="1"/>
  <c r="I7" i="1"/>
  <c r="U7" i="1"/>
  <c r="D7" i="1"/>
  <c r="AA7" i="1"/>
  <c r="X7" i="1"/>
  <c r="O7" i="1"/>
  <c r="F7" i="1"/>
  <c r="C7" i="1"/>
  <c r="R7" i="1"/>
  <c r="L7" i="1"/>
  <c r="AB70" i="1"/>
  <c r="Y70" i="1"/>
  <c r="M70" i="1"/>
  <c r="V70" i="1"/>
  <c r="J70" i="1"/>
  <c r="D70" i="1"/>
  <c r="G70" i="1"/>
  <c r="I70" i="1"/>
  <c r="L70" i="1"/>
  <c r="S70" i="1"/>
  <c r="P70" i="1"/>
  <c r="F70" i="1"/>
  <c r="AA70" i="1"/>
  <c r="U70" i="1"/>
  <c r="C70" i="1"/>
  <c r="R70" i="1"/>
  <c r="X70" i="1"/>
  <c r="O70" i="1"/>
  <c r="J46" i="1"/>
  <c r="D46" i="1"/>
  <c r="G46" i="1"/>
  <c r="M46" i="1"/>
  <c r="P46" i="1"/>
  <c r="AB46" i="1"/>
  <c r="Y46" i="1"/>
  <c r="V46" i="1"/>
  <c r="X46" i="1"/>
  <c r="S46" i="1"/>
  <c r="F46" i="1"/>
  <c r="E46" i="1" s="1"/>
  <c r="U46" i="1"/>
  <c r="I46" i="1"/>
  <c r="L46" i="1"/>
  <c r="AA46" i="1"/>
  <c r="O46" i="1"/>
  <c r="C46" i="1"/>
  <c r="R46" i="1"/>
  <c r="P14" i="1"/>
  <c r="AB14" i="1"/>
  <c r="Y14" i="1"/>
  <c r="M14" i="1"/>
  <c r="J14" i="1"/>
  <c r="S14" i="1"/>
  <c r="L14" i="1"/>
  <c r="R14" i="1"/>
  <c r="AA14" i="1"/>
  <c r="V14" i="1"/>
  <c r="G14" i="1"/>
  <c r="D14" i="1"/>
  <c r="F14" i="1"/>
  <c r="I14" i="1"/>
  <c r="O14" i="1"/>
  <c r="N14" i="1" s="1"/>
  <c r="U14" i="1"/>
  <c r="C14" i="1"/>
  <c r="X14" i="1"/>
  <c r="D61" i="1"/>
  <c r="G61" i="1"/>
  <c r="P61" i="1"/>
  <c r="S61" i="1"/>
  <c r="Y61" i="1"/>
  <c r="J61" i="1"/>
  <c r="V61" i="1"/>
  <c r="AB61" i="1"/>
  <c r="O61" i="1"/>
  <c r="M61" i="1"/>
  <c r="R61" i="1"/>
  <c r="X61" i="1"/>
  <c r="AA61" i="1"/>
  <c r="C61" i="1"/>
  <c r="F61" i="1"/>
  <c r="L61" i="1"/>
  <c r="I61" i="1"/>
  <c r="U61" i="1"/>
  <c r="Y45" i="1"/>
  <c r="J45" i="1"/>
  <c r="AB45" i="1"/>
  <c r="M45" i="1"/>
  <c r="V45" i="1"/>
  <c r="D45" i="1"/>
  <c r="G45" i="1"/>
  <c r="X45" i="1"/>
  <c r="L45" i="1"/>
  <c r="P45" i="1"/>
  <c r="S45" i="1"/>
  <c r="F45" i="1"/>
  <c r="I45" i="1"/>
  <c r="AA45" i="1"/>
  <c r="U45" i="1"/>
  <c r="O45" i="1"/>
  <c r="R45" i="1"/>
  <c r="C45" i="1"/>
  <c r="J29" i="1"/>
  <c r="V29" i="1"/>
  <c r="M29" i="1"/>
  <c r="D29" i="1"/>
  <c r="G29" i="1"/>
  <c r="P29" i="1"/>
  <c r="S29" i="1"/>
  <c r="F29" i="1"/>
  <c r="AA29" i="1"/>
  <c r="I29" i="1"/>
  <c r="Y29" i="1"/>
  <c r="L29" i="1"/>
  <c r="R29" i="1"/>
  <c r="C29" i="1"/>
  <c r="X29" i="1"/>
  <c r="AB29" i="1"/>
  <c r="O29" i="1"/>
  <c r="U29" i="1"/>
  <c r="D13" i="1"/>
  <c r="G13" i="1"/>
  <c r="M13" i="1"/>
  <c r="Y13" i="1"/>
  <c r="J13" i="1"/>
  <c r="AB13" i="1"/>
  <c r="P13" i="1"/>
  <c r="S13" i="1"/>
  <c r="R13" i="1"/>
  <c r="U13" i="1"/>
  <c r="F13" i="1"/>
  <c r="V13" i="1"/>
  <c r="AA13" i="1"/>
  <c r="O13" i="1"/>
  <c r="C13" i="1"/>
  <c r="B13" i="1" s="1"/>
  <c r="L13" i="1"/>
  <c r="X13" i="1"/>
  <c r="I13" i="1"/>
  <c r="D6" i="1"/>
  <c r="G6" i="1"/>
  <c r="Y6" i="1"/>
  <c r="M6" i="1"/>
  <c r="P6" i="1"/>
  <c r="AB6" i="1"/>
  <c r="J6" i="1"/>
  <c r="S6" i="1"/>
  <c r="L6" i="1"/>
  <c r="X6" i="1"/>
  <c r="F6" i="1"/>
  <c r="R6" i="1"/>
  <c r="I6" i="1"/>
  <c r="U6" i="1"/>
  <c r="O6" i="1"/>
  <c r="C6" i="1"/>
  <c r="AA6" i="1"/>
  <c r="V6" i="1"/>
  <c r="AB76" i="1"/>
  <c r="D76" i="1"/>
  <c r="M76" i="1"/>
  <c r="G76" i="1"/>
  <c r="J76" i="1"/>
  <c r="V76" i="1"/>
  <c r="X76" i="1"/>
  <c r="L76" i="1"/>
  <c r="AA76" i="1"/>
  <c r="P76" i="1"/>
  <c r="R76" i="1"/>
  <c r="Y76" i="1"/>
  <c r="F76" i="1"/>
  <c r="I76" i="1"/>
  <c r="U76" i="1"/>
  <c r="S76" i="1"/>
  <c r="O76" i="1"/>
  <c r="C76" i="1"/>
  <c r="P68" i="1"/>
  <c r="AB68" i="1"/>
  <c r="D68" i="1"/>
  <c r="G68" i="1"/>
  <c r="V68" i="1"/>
  <c r="M68" i="1"/>
  <c r="S68" i="1"/>
  <c r="F68" i="1"/>
  <c r="R68" i="1"/>
  <c r="X68" i="1"/>
  <c r="Y68" i="1"/>
  <c r="L68" i="1"/>
  <c r="I68" i="1"/>
  <c r="C68" i="1"/>
  <c r="J68" i="1"/>
  <c r="U68" i="1"/>
  <c r="O68" i="1"/>
  <c r="AA68" i="1"/>
  <c r="G60" i="1"/>
  <c r="J60" i="1"/>
  <c r="P60" i="1"/>
  <c r="S60" i="1"/>
  <c r="M60" i="1"/>
  <c r="Y60" i="1"/>
  <c r="F60" i="1"/>
  <c r="R60" i="1"/>
  <c r="V60" i="1"/>
  <c r="D60" i="1"/>
  <c r="AB60" i="1"/>
  <c r="C60" i="1"/>
  <c r="L60" i="1"/>
  <c r="X60" i="1"/>
  <c r="U60" i="1"/>
  <c r="I60" i="1"/>
  <c r="AA60" i="1"/>
  <c r="O60" i="1"/>
  <c r="J52" i="1"/>
  <c r="G52" i="1"/>
  <c r="V52" i="1"/>
  <c r="P52" i="1"/>
  <c r="Y52" i="1"/>
  <c r="D52" i="1"/>
  <c r="M52" i="1"/>
  <c r="F52" i="1"/>
  <c r="R52" i="1"/>
  <c r="S52" i="1"/>
  <c r="L52" i="1"/>
  <c r="AA52" i="1"/>
  <c r="X52" i="1"/>
  <c r="O52" i="1"/>
  <c r="I52" i="1"/>
  <c r="U52" i="1"/>
  <c r="C52" i="1"/>
  <c r="AB52" i="1"/>
  <c r="P44" i="1"/>
  <c r="J44" i="1"/>
  <c r="V44" i="1"/>
  <c r="S44" i="1"/>
  <c r="D44" i="1"/>
  <c r="M44" i="1"/>
  <c r="G44" i="1"/>
  <c r="AB44" i="1"/>
  <c r="Y44" i="1"/>
  <c r="F44" i="1"/>
  <c r="R44" i="1"/>
  <c r="AA44" i="1"/>
  <c r="X44" i="1"/>
  <c r="O44" i="1"/>
  <c r="C44" i="1"/>
  <c r="U44" i="1"/>
  <c r="L44" i="1"/>
  <c r="I44" i="1"/>
  <c r="M36" i="1"/>
  <c r="D36" i="1"/>
  <c r="V36" i="1"/>
  <c r="S36" i="1"/>
  <c r="Y36" i="1"/>
  <c r="P36" i="1"/>
  <c r="G36" i="1"/>
  <c r="AB36" i="1"/>
  <c r="L36" i="1"/>
  <c r="AA36" i="1"/>
  <c r="R36" i="1"/>
  <c r="J36" i="1"/>
  <c r="O36" i="1"/>
  <c r="C36" i="1"/>
  <c r="X36" i="1"/>
  <c r="I36" i="1"/>
  <c r="U36" i="1"/>
  <c r="F36" i="1"/>
  <c r="S28" i="1"/>
  <c r="Y28" i="1"/>
  <c r="M28" i="1"/>
  <c r="P28" i="1"/>
  <c r="D28" i="1"/>
  <c r="G28" i="1"/>
  <c r="L28" i="1"/>
  <c r="AA28" i="1"/>
  <c r="AB28" i="1"/>
  <c r="J28" i="1"/>
  <c r="V28" i="1"/>
  <c r="O28" i="1"/>
  <c r="C28" i="1"/>
  <c r="R28" i="1"/>
  <c r="X28" i="1"/>
  <c r="I28" i="1"/>
  <c r="U28" i="1"/>
  <c r="F28" i="1"/>
  <c r="D20" i="1"/>
  <c r="Y20" i="1"/>
  <c r="M20" i="1"/>
  <c r="AB20" i="1"/>
  <c r="P20" i="1"/>
  <c r="G20" i="1"/>
  <c r="J20" i="1"/>
  <c r="L20" i="1"/>
  <c r="F20" i="1"/>
  <c r="R20" i="1"/>
  <c r="I20" i="1"/>
  <c r="U20" i="1"/>
  <c r="AA20" i="1"/>
  <c r="V20" i="1"/>
  <c r="X20" i="1"/>
  <c r="O20" i="1"/>
  <c r="C20" i="1"/>
  <c r="S20" i="1"/>
  <c r="G12" i="1"/>
  <c r="P12" i="1"/>
  <c r="M12" i="1"/>
  <c r="AB12" i="1"/>
  <c r="J12" i="1"/>
  <c r="V12" i="1"/>
  <c r="X12" i="1"/>
  <c r="Y12" i="1"/>
  <c r="L12" i="1"/>
  <c r="AA12" i="1"/>
  <c r="D12" i="1"/>
  <c r="I12" i="1"/>
  <c r="U12" i="1"/>
  <c r="F12" i="1"/>
  <c r="R12" i="1"/>
  <c r="O12" i="1"/>
  <c r="C12" i="1"/>
  <c r="S12" i="1"/>
  <c r="V63" i="1"/>
  <c r="D63" i="1"/>
  <c r="AB63" i="1"/>
  <c r="Y63" i="1"/>
  <c r="G63" i="1"/>
  <c r="AA63" i="1"/>
  <c r="I63" i="1"/>
  <c r="U63" i="1"/>
  <c r="M63" i="1"/>
  <c r="P63" i="1"/>
  <c r="J63" i="1"/>
  <c r="X63" i="1"/>
  <c r="O63" i="1"/>
  <c r="F63" i="1"/>
  <c r="R63" i="1"/>
  <c r="L63" i="1"/>
  <c r="C63" i="1"/>
  <c r="S63" i="1"/>
  <c r="AB31" i="1"/>
  <c r="Y31" i="1"/>
  <c r="G31" i="1"/>
  <c r="V31" i="1"/>
  <c r="S31" i="1"/>
  <c r="X31" i="1"/>
  <c r="O31" i="1"/>
  <c r="D31" i="1"/>
  <c r="I31" i="1"/>
  <c r="U31" i="1"/>
  <c r="L31" i="1"/>
  <c r="P31" i="1"/>
  <c r="F31" i="1"/>
  <c r="R31" i="1"/>
  <c r="C31" i="1"/>
  <c r="M31" i="1"/>
  <c r="AA31" i="1"/>
  <c r="AH31" i="1" s="1"/>
  <c r="J31" i="1"/>
  <c r="G15" i="1"/>
  <c r="S15" i="1"/>
  <c r="J15" i="1"/>
  <c r="V15" i="1"/>
  <c r="D15" i="1"/>
  <c r="M15" i="1"/>
  <c r="P15" i="1"/>
  <c r="I15" i="1"/>
  <c r="U15" i="1"/>
  <c r="AA15" i="1"/>
  <c r="AB15" i="1"/>
  <c r="O15" i="1"/>
  <c r="F15" i="1"/>
  <c r="R15" i="1"/>
  <c r="C15" i="1"/>
  <c r="X15" i="1"/>
  <c r="L15" i="1"/>
  <c r="Y15" i="1"/>
  <c r="V62" i="1"/>
  <c r="J62" i="1"/>
  <c r="M62" i="1"/>
  <c r="G62" i="1"/>
  <c r="S62" i="1"/>
  <c r="AB62" i="1"/>
  <c r="I62" i="1"/>
  <c r="P62" i="1"/>
  <c r="L62" i="1"/>
  <c r="D62" i="1"/>
  <c r="X62" i="1"/>
  <c r="F62" i="1"/>
  <c r="AA62" i="1"/>
  <c r="O62" i="1"/>
  <c r="C62" i="1"/>
  <c r="U62" i="1"/>
  <c r="Y62" i="1"/>
  <c r="R62" i="1"/>
  <c r="G30" i="1"/>
  <c r="S30" i="1"/>
  <c r="P30" i="1"/>
  <c r="D30" i="1"/>
  <c r="M30" i="1"/>
  <c r="V30" i="1"/>
  <c r="O30" i="1"/>
  <c r="R30" i="1"/>
  <c r="AA30" i="1"/>
  <c r="Y30" i="1"/>
  <c r="J30" i="1"/>
  <c r="X30" i="1"/>
  <c r="F30" i="1"/>
  <c r="AB30" i="1"/>
  <c r="L30" i="1"/>
  <c r="I30" i="1"/>
  <c r="C30" i="1"/>
  <c r="U30" i="1"/>
  <c r="G77" i="1"/>
  <c r="Y77" i="1"/>
  <c r="J77" i="1"/>
  <c r="AB77" i="1"/>
  <c r="M77" i="1"/>
  <c r="R77" i="1"/>
  <c r="U77" i="1"/>
  <c r="F77" i="1"/>
  <c r="P77" i="1"/>
  <c r="S77" i="1"/>
  <c r="AA77" i="1"/>
  <c r="V77" i="1"/>
  <c r="D77" i="1"/>
  <c r="I77" i="1"/>
  <c r="X77" i="1"/>
  <c r="C77" i="1"/>
  <c r="L77" i="1"/>
  <c r="O77" i="1"/>
  <c r="M53" i="1"/>
  <c r="P53" i="1"/>
  <c r="S53" i="1"/>
  <c r="Y53" i="1"/>
  <c r="J53" i="1"/>
  <c r="AB53" i="1"/>
  <c r="V53" i="1"/>
  <c r="L53" i="1"/>
  <c r="D53" i="1"/>
  <c r="G53" i="1"/>
  <c r="O53" i="1"/>
  <c r="R53" i="1"/>
  <c r="AA53" i="1"/>
  <c r="C53" i="1"/>
  <c r="X53" i="1"/>
  <c r="F53" i="1"/>
  <c r="I53" i="1"/>
  <c r="U53" i="1"/>
  <c r="J37" i="1"/>
  <c r="AB37" i="1"/>
  <c r="M37" i="1"/>
  <c r="V37" i="1"/>
  <c r="D37" i="1"/>
  <c r="G37" i="1"/>
  <c r="AA37" i="1"/>
  <c r="I37" i="1"/>
  <c r="P37" i="1"/>
  <c r="S37" i="1"/>
  <c r="X37" i="1"/>
  <c r="L37" i="1"/>
  <c r="Y37" i="1"/>
  <c r="R37" i="1"/>
  <c r="C37" i="1"/>
  <c r="O37" i="1"/>
  <c r="F37" i="1"/>
  <c r="U37" i="1"/>
  <c r="V21" i="1"/>
  <c r="P21" i="1"/>
  <c r="S21" i="1"/>
  <c r="Y21" i="1"/>
  <c r="J21" i="1"/>
  <c r="U21" i="1"/>
  <c r="F21" i="1"/>
  <c r="AA21" i="1"/>
  <c r="M21" i="1"/>
  <c r="X21" i="1"/>
  <c r="AB21" i="1"/>
  <c r="G21" i="1"/>
  <c r="O21" i="1"/>
  <c r="I21" i="1"/>
  <c r="L21" i="1"/>
  <c r="R21" i="1"/>
  <c r="D21" i="1"/>
  <c r="C21" i="1"/>
  <c r="D83" i="1"/>
  <c r="P83" i="1"/>
  <c r="G83" i="1"/>
  <c r="J83" i="1"/>
  <c r="S83" i="1"/>
  <c r="V83" i="1"/>
  <c r="M83" i="1"/>
  <c r="Y83" i="1"/>
  <c r="AB83" i="1"/>
  <c r="L83" i="1"/>
  <c r="F83" i="1"/>
  <c r="R83" i="1"/>
  <c r="I83" i="1"/>
  <c r="U83" i="1"/>
  <c r="O83" i="1"/>
  <c r="C83" i="1"/>
  <c r="AA83" i="1"/>
  <c r="X83" i="1"/>
  <c r="G75" i="1"/>
  <c r="J75" i="1"/>
  <c r="D75" i="1"/>
  <c r="S75" i="1"/>
  <c r="V75" i="1"/>
  <c r="M75" i="1"/>
  <c r="AB75" i="1"/>
  <c r="P75" i="1"/>
  <c r="L75" i="1"/>
  <c r="AA75" i="1"/>
  <c r="X75" i="1"/>
  <c r="I75" i="1"/>
  <c r="U75" i="1"/>
  <c r="F75" i="1"/>
  <c r="R75" i="1"/>
  <c r="Y75" i="1"/>
  <c r="O75" i="1"/>
  <c r="C75" i="1"/>
  <c r="S67" i="1"/>
  <c r="V67" i="1"/>
  <c r="D67" i="1"/>
  <c r="M67" i="1"/>
  <c r="Y67" i="1"/>
  <c r="AB67" i="1"/>
  <c r="P67" i="1"/>
  <c r="F67" i="1"/>
  <c r="R67" i="1"/>
  <c r="AA67" i="1"/>
  <c r="G67" i="1"/>
  <c r="J67" i="1"/>
  <c r="C67" i="1"/>
  <c r="X67" i="1"/>
  <c r="I67" i="1"/>
  <c r="U67" i="1"/>
  <c r="O67" i="1"/>
  <c r="L67" i="1"/>
  <c r="M59" i="1"/>
  <c r="Y59" i="1"/>
  <c r="AB59" i="1"/>
  <c r="D59" i="1"/>
  <c r="P59" i="1"/>
  <c r="F59" i="1"/>
  <c r="R59" i="1"/>
  <c r="AA59" i="1"/>
  <c r="S59" i="1"/>
  <c r="C59" i="1"/>
  <c r="G59" i="1"/>
  <c r="V59" i="1"/>
  <c r="O59" i="1"/>
  <c r="J59" i="1"/>
  <c r="I59" i="1"/>
  <c r="U59" i="1"/>
  <c r="L59" i="1"/>
  <c r="X59" i="1"/>
  <c r="M51" i="1"/>
  <c r="Y51" i="1"/>
  <c r="P51" i="1"/>
  <c r="AB51" i="1"/>
  <c r="D51" i="1"/>
  <c r="G51" i="1"/>
  <c r="J51" i="1"/>
  <c r="X51" i="1"/>
  <c r="F51" i="1"/>
  <c r="R51" i="1"/>
  <c r="S51" i="1"/>
  <c r="V51" i="1"/>
  <c r="L51" i="1"/>
  <c r="O51" i="1"/>
  <c r="AA51" i="1"/>
  <c r="I51" i="1"/>
  <c r="U51" i="1"/>
  <c r="C51" i="1"/>
  <c r="M43" i="1"/>
  <c r="AB43" i="1"/>
  <c r="D43" i="1"/>
  <c r="G43" i="1"/>
  <c r="J43" i="1"/>
  <c r="P43" i="1"/>
  <c r="S43" i="1"/>
  <c r="V43" i="1"/>
  <c r="X43" i="1"/>
  <c r="F43" i="1"/>
  <c r="R43" i="1"/>
  <c r="L43" i="1"/>
  <c r="O43" i="1"/>
  <c r="Y43" i="1"/>
  <c r="I43" i="1"/>
  <c r="U43" i="1"/>
  <c r="C43" i="1"/>
  <c r="AA43" i="1"/>
  <c r="P35" i="1"/>
  <c r="AB35" i="1"/>
  <c r="S35" i="1"/>
  <c r="V35" i="1"/>
  <c r="L35" i="1"/>
  <c r="D35" i="1"/>
  <c r="Y35" i="1"/>
  <c r="F35" i="1"/>
  <c r="G35" i="1"/>
  <c r="J35" i="1"/>
  <c r="U35" i="1"/>
  <c r="AA35" i="1"/>
  <c r="O35" i="1"/>
  <c r="R35" i="1"/>
  <c r="X35" i="1"/>
  <c r="M35" i="1"/>
  <c r="I35" i="1"/>
  <c r="C35" i="1"/>
  <c r="G27" i="1"/>
  <c r="J27" i="1"/>
  <c r="D27" i="1"/>
  <c r="M27" i="1"/>
  <c r="Y27" i="1"/>
  <c r="P27" i="1"/>
  <c r="L27" i="1"/>
  <c r="AB27" i="1"/>
  <c r="R27" i="1"/>
  <c r="V27" i="1"/>
  <c r="F27" i="1"/>
  <c r="AA27" i="1"/>
  <c r="X27" i="1"/>
  <c r="O27" i="1"/>
  <c r="C27" i="1"/>
  <c r="S27" i="1"/>
  <c r="U27" i="1"/>
  <c r="I27" i="1"/>
  <c r="G19" i="1"/>
  <c r="J19" i="1"/>
  <c r="P19" i="1"/>
  <c r="S19" i="1"/>
  <c r="V19" i="1"/>
  <c r="M19" i="1"/>
  <c r="Y19" i="1"/>
  <c r="AB19" i="1"/>
  <c r="L19" i="1"/>
  <c r="F19" i="1"/>
  <c r="R19" i="1"/>
  <c r="D19" i="1"/>
  <c r="I19" i="1"/>
  <c r="U19" i="1"/>
  <c r="O19" i="1"/>
  <c r="AA19" i="1"/>
  <c r="X19" i="1"/>
  <c r="C19" i="1"/>
  <c r="G11" i="1"/>
  <c r="J11" i="1"/>
  <c r="S11" i="1"/>
  <c r="V11" i="1"/>
  <c r="M11" i="1"/>
  <c r="P11" i="1"/>
  <c r="D11" i="1"/>
  <c r="AB11" i="1"/>
  <c r="Y11" i="1"/>
  <c r="L11" i="1"/>
  <c r="R11" i="1"/>
  <c r="I11" i="1"/>
  <c r="U11" i="1"/>
  <c r="C11" i="1"/>
  <c r="F11" i="1"/>
  <c r="AA11" i="1"/>
  <c r="X11" i="1"/>
  <c r="O11" i="1"/>
  <c r="J79" i="1"/>
  <c r="S79" i="1"/>
  <c r="V79" i="1"/>
  <c r="M79" i="1"/>
  <c r="P79" i="1"/>
  <c r="AB79" i="1"/>
  <c r="Y79" i="1"/>
  <c r="I79" i="1"/>
  <c r="U79" i="1"/>
  <c r="AA79" i="1"/>
  <c r="D79" i="1"/>
  <c r="O79" i="1"/>
  <c r="G79" i="1"/>
  <c r="X79" i="1"/>
  <c r="F79" i="1"/>
  <c r="L79" i="1"/>
  <c r="R79" i="1"/>
  <c r="C79" i="1"/>
  <c r="D22" i="1"/>
  <c r="S22" i="1"/>
  <c r="P22" i="1"/>
  <c r="AB22" i="1"/>
  <c r="Y22" i="1"/>
  <c r="V22" i="1"/>
  <c r="M22" i="1"/>
  <c r="O22" i="1"/>
  <c r="R22" i="1"/>
  <c r="AA22" i="1"/>
  <c r="X22" i="1"/>
  <c r="F22" i="1"/>
  <c r="L22" i="1"/>
  <c r="I22" i="1"/>
  <c r="G22" i="1"/>
  <c r="J22" i="1"/>
  <c r="U22" i="1"/>
  <c r="C22" i="1"/>
  <c r="Y82" i="1"/>
  <c r="AB82" i="1"/>
  <c r="J82" i="1"/>
  <c r="V82" i="1"/>
  <c r="L82" i="1"/>
  <c r="P82" i="1"/>
  <c r="O82" i="1"/>
  <c r="M82" i="1"/>
  <c r="S82" i="1"/>
  <c r="D82" i="1"/>
  <c r="G82" i="1"/>
  <c r="I82" i="1"/>
  <c r="U82" i="1"/>
  <c r="R82" i="1"/>
  <c r="C82" i="1"/>
  <c r="X82" i="1"/>
  <c r="AA82" i="1"/>
  <c r="F82" i="1"/>
  <c r="G58" i="1"/>
  <c r="M58" i="1"/>
  <c r="J58" i="1"/>
  <c r="S58" i="1"/>
  <c r="AB58" i="1"/>
  <c r="V58" i="1"/>
  <c r="D58" i="1"/>
  <c r="P58" i="1"/>
  <c r="Y58" i="1"/>
  <c r="F58" i="1"/>
  <c r="I58" i="1"/>
  <c r="L58" i="1"/>
  <c r="U58" i="1"/>
  <c r="C58" i="1"/>
  <c r="X58" i="1"/>
  <c r="AA58" i="1"/>
  <c r="O58" i="1"/>
  <c r="R58" i="1"/>
  <c r="V42" i="1"/>
  <c r="D42" i="1"/>
  <c r="G42" i="1"/>
  <c r="P42" i="1"/>
  <c r="Y42" i="1"/>
  <c r="M42" i="1"/>
  <c r="R42" i="1"/>
  <c r="U42" i="1"/>
  <c r="AB42" i="1"/>
  <c r="I42" i="1"/>
  <c r="O42" i="1"/>
  <c r="S42" i="1"/>
  <c r="F42" i="1"/>
  <c r="X42" i="1"/>
  <c r="J42" i="1"/>
  <c r="AA42" i="1"/>
  <c r="C42" i="1"/>
  <c r="L42" i="1"/>
  <c r="G34" i="1"/>
  <c r="J34" i="1"/>
  <c r="P34" i="1"/>
  <c r="Y34" i="1"/>
  <c r="M34" i="1"/>
  <c r="AA34" i="1"/>
  <c r="S34" i="1"/>
  <c r="AB34" i="1"/>
  <c r="R34" i="1"/>
  <c r="V34" i="1"/>
  <c r="U34" i="1"/>
  <c r="F34" i="1"/>
  <c r="I34" i="1"/>
  <c r="O34" i="1"/>
  <c r="D34" i="1"/>
  <c r="X34" i="1"/>
  <c r="C34" i="1"/>
  <c r="L34" i="1"/>
  <c r="S18" i="1"/>
  <c r="Y18" i="1"/>
  <c r="D18" i="1"/>
  <c r="J18" i="1"/>
  <c r="AB18" i="1"/>
  <c r="V18" i="1"/>
  <c r="G18" i="1"/>
  <c r="L18" i="1"/>
  <c r="O18" i="1"/>
  <c r="P18" i="1"/>
  <c r="I18" i="1"/>
  <c r="C18" i="1"/>
  <c r="M18" i="1"/>
  <c r="X18" i="1"/>
  <c r="U18" i="1"/>
  <c r="AA18" i="1"/>
  <c r="R18" i="1"/>
  <c r="F18" i="1"/>
  <c r="J10" i="1"/>
  <c r="M10" i="1"/>
  <c r="G10" i="1"/>
  <c r="S10" i="1"/>
  <c r="V10" i="1"/>
  <c r="AB10" i="1"/>
  <c r="L10" i="1"/>
  <c r="O10" i="1"/>
  <c r="F10" i="1"/>
  <c r="U10" i="1"/>
  <c r="D10" i="1"/>
  <c r="R10" i="1"/>
  <c r="I10" i="1"/>
  <c r="P10" i="1"/>
  <c r="X10" i="1"/>
  <c r="AA10" i="1"/>
  <c r="Y10" i="1"/>
  <c r="C10" i="1"/>
  <c r="D81" i="1"/>
  <c r="S81" i="1"/>
  <c r="V81" i="1"/>
  <c r="AB81" i="1"/>
  <c r="P81" i="1"/>
  <c r="G81" i="1"/>
  <c r="Y81" i="1"/>
  <c r="U81" i="1"/>
  <c r="F81" i="1"/>
  <c r="J81" i="1"/>
  <c r="M81" i="1"/>
  <c r="I81" i="1"/>
  <c r="O81" i="1"/>
  <c r="X81" i="1"/>
  <c r="C81" i="1"/>
  <c r="R81" i="1"/>
  <c r="L81" i="1"/>
  <c r="AA81" i="1"/>
  <c r="S73" i="1"/>
  <c r="P73" i="1"/>
  <c r="D73" i="1"/>
  <c r="Y73" i="1"/>
  <c r="G73" i="1"/>
  <c r="R73" i="1"/>
  <c r="J73" i="1"/>
  <c r="M73" i="1"/>
  <c r="U73" i="1"/>
  <c r="AB73" i="1"/>
  <c r="L73" i="1"/>
  <c r="O73" i="1"/>
  <c r="C73" i="1"/>
  <c r="I73" i="1"/>
  <c r="F73" i="1"/>
  <c r="V73" i="1"/>
  <c r="AA73" i="1"/>
  <c r="X73" i="1"/>
  <c r="G65" i="1"/>
  <c r="P65" i="1"/>
  <c r="Y65" i="1"/>
  <c r="S65" i="1"/>
  <c r="D65" i="1"/>
  <c r="J65" i="1"/>
  <c r="M65" i="1"/>
  <c r="O65" i="1"/>
  <c r="R65" i="1"/>
  <c r="V65" i="1"/>
  <c r="AB65" i="1"/>
  <c r="U65" i="1"/>
  <c r="I65" i="1"/>
  <c r="AA65" i="1"/>
  <c r="X65" i="1"/>
  <c r="C65" i="1"/>
  <c r="L65" i="1"/>
  <c r="F65" i="1"/>
  <c r="P57" i="1"/>
  <c r="Y57" i="1"/>
  <c r="J57" i="1"/>
  <c r="M57" i="1"/>
  <c r="V57" i="1"/>
  <c r="AB57" i="1"/>
  <c r="S57" i="1"/>
  <c r="O57" i="1"/>
  <c r="D57" i="1"/>
  <c r="I57" i="1"/>
  <c r="G57" i="1"/>
  <c r="L57" i="1"/>
  <c r="R57" i="1"/>
  <c r="AA57" i="1"/>
  <c r="X57" i="1"/>
  <c r="C57" i="1"/>
  <c r="U57" i="1"/>
  <c r="F57" i="1"/>
  <c r="Y49" i="1"/>
  <c r="V49" i="1"/>
  <c r="AB49" i="1"/>
  <c r="D49" i="1"/>
  <c r="L49" i="1"/>
  <c r="J49" i="1"/>
  <c r="M49" i="1"/>
  <c r="O49" i="1"/>
  <c r="P49" i="1"/>
  <c r="F49" i="1"/>
  <c r="X49" i="1"/>
  <c r="C49" i="1"/>
  <c r="G49" i="1"/>
  <c r="I49" i="1"/>
  <c r="R49" i="1"/>
  <c r="AA49" i="1"/>
  <c r="U49" i="1"/>
  <c r="S49" i="1"/>
  <c r="G41" i="1"/>
  <c r="S41" i="1"/>
  <c r="J41" i="1"/>
  <c r="M41" i="1"/>
  <c r="D41" i="1"/>
  <c r="P41" i="1"/>
  <c r="I41" i="1"/>
  <c r="Y41" i="1"/>
  <c r="L41" i="1"/>
  <c r="V41" i="1"/>
  <c r="AB41" i="1"/>
  <c r="O41" i="1"/>
  <c r="U41" i="1"/>
  <c r="F41" i="1"/>
  <c r="X41" i="1"/>
  <c r="AA41" i="1"/>
  <c r="C41" i="1"/>
  <c r="R41" i="1"/>
  <c r="J33" i="1"/>
  <c r="M33" i="1"/>
  <c r="V33" i="1"/>
  <c r="AB33" i="1"/>
  <c r="S33" i="1"/>
  <c r="P33" i="1"/>
  <c r="Y33" i="1"/>
  <c r="G33" i="1"/>
  <c r="I33" i="1"/>
  <c r="O33" i="1"/>
  <c r="U33" i="1"/>
  <c r="AA33" i="1"/>
  <c r="D33" i="1"/>
  <c r="F33" i="1"/>
  <c r="R33" i="1"/>
  <c r="C33" i="1"/>
  <c r="L33" i="1"/>
  <c r="X33" i="1"/>
  <c r="S25" i="1"/>
  <c r="G25" i="1"/>
  <c r="J25" i="1"/>
  <c r="M25" i="1"/>
  <c r="V25" i="1"/>
  <c r="AB25" i="1"/>
  <c r="D25" i="1"/>
  <c r="P25" i="1"/>
  <c r="Y25" i="1"/>
  <c r="U25" i="1"/>
  <c r="F25" i="1"/>
  <c r="I25" i="1"/>
  <c r="L25" i="1"/>
  <c r="O25" i="1"/>
  <c r="AA25" i="1"/>
  <c r="R25" i="1"/>
  <c r="X25" i="1"/>
  <c r="C25" i="1"/>
  <c r="V17" i="1"/>
  <c r="AB17" i="1"/>
  <c r="S17" i="1"/>
  <c r="D17" i="1"/>
  <c r="P17" i="1"/>
  <c r="Y17" i="1"/>
  <c r="G17" i="1"/>
  <c r="J17" i="1"/>
  <c r="M17" i="1"/>
  <c r="U17" i="1"/>
  <c r="F17" i="1"/>
  <c r="I17" i="1"/>
  <c r="O17" i="1"/>
  <c r="R17" i="1"/>
  <c r="L17" i="1"/>
  <c r="X17" i="1"/>
  <c r="C17" i="1"/>
  <c r="AA17" i="1"/>
  <c r="D9" i="1"/>
  <c r="S9" i="1"/>
  <c r="G9" i="1"/>
  <c r="P9" i="1"/>
  <c r="Y9" i="1"/>
  <c r="X9" i="1"/>
  <c r="R9" i="1"/>
  <c r="V9" i="1"/>
  <c r="AB9" i="1"/>
  <c r="U9" i="1"/>
  <c r="M9" i="1"/>
  <c r="I9" i="1"/>
  <c r="J9" i="1"/>
  <c r="F9" i="1"/>
  <c r="L9" i="1"/>
  <c r="O9" i="1"/>
  <c r="AA9" i="1"/>
  <c r="C9" i="1"/>
  <c r="V55" i="1"/>
  <c r="M55" i="1"/>
  <c r="P55" i="1"/>
  <c r="J55" i="1"/>
  <c r="D55" i="1"/>
  <c r="G55" i="1"/>
  <c r="S55" i="1"/>
  <c r="AA55" i="1"/>
  <c r="I55" i="1"/>
  <c r="U55" i="1"/>
  <c r="F55" i="1"/>
  <c r="R55" i="1"/>
  <c r="AB55" i="1"/>
  <c r="L55" i="1"/>
  <c r="X55" i="1"/>
  <c r="Y55" i="1"/>
  <c r="C55" i="1"/>
  <c r="O55" i="1"/>
  <c r="M39" i="1"/>
  <c r="P39" i="1"/>
  <c r="AB39" i="1"/>
  <c r="Y39" i="1"/>
  <c r="V39" i="1"/>
  <c r="G39" i="1"/>
  <c r="S39" i="1"/>
  <c r="J39" i="1"/>
  <c r="X39" i="1"/>
  <c r="O39" i="1"/>
  <c r="AA39" i="1"/>
  <c r="C39" i="1"/>
  <c r="D39" i="1"/>
  <c r="I39" i="1"/>
  <c r="L39" i="1"/>
  <c r="F39" i="1"/>
  <c r="U39" i="1"/>
  <c r="R39" i="1"/>
  <c r="G23" i="1"/>
  <c r="S23" i="1"/>
  <c r="V23" i="1"/>
  <c r="J23" i="1"/>
  <c r="D23" i="1"/>
  <c r="X23" i="1"/>
  <c r="O23" i="1"/>
  <c r="AB23" i="1"/>
  <c r="Y23" i="1"/>
  <c r="M23" i="1"/>
  <c r="L23" i="1"/>
  <c r="C23" i="1"/>
  <c r="U23" i="1"/>
  <c r="R23" i="1"/>
  <c r="P23" i="1"/>
  <c r="AA23" i="1"/>
  <c r="I23" i="1"/>
  <c r="F23" i="1"/>
  <c r="P78" i="1"/>
  <c r="D78" i="1"/>
  <c r="J78" i="1"/>
  <c r="AB78" i="1"/>
  <c r="Y78" i="1"/>
  <c r="M78" i="1"/>
  <c r="L78" i="1"/>
  <c r="V78" i="1"/>
  <c r="G78" i="1"/>
  <c r="S78" i="1"/>
  <c r="R78" i="1"/>
  <c r="AA78" i="1"/>
  <c r="U78" i="1"/>
  <c r="O78" i="1"/>
  <c r="I78" i="1"/>
  <c r="F78" i="1"/>
  <c r="C78" i="1"/>
  <c r="X78" i="1"/>
  <c r="V54" i="1"/>
  <c r="J54" i="1"/>
  <c r="M54" i="1"/>
  <c r="S54" i="1"/>
  <c r="D54" i="1"/>
  <c r="P54" i="1"/>
  <c r="G54" i="1"/>
  <c r="F54" i="1"/>
  <c r="U54" i="1"/>
  <c r="Y54" i="1"/>
  <c r="L54" i="1"/>
  <c r="R54" i="1"/>
  <c r="AA54" i="1"/>
  <c r="X54" i="1"/>
  <c r="O54" i="1"/>
  <c r="C54" i="1"/>
  <c r="I54" i="1"/>
  <c r="AB54" i="1"/>
  <c r="G38" i="1"/>
  <c r="S38" i="1"/>
  <c r="M38" i="1"/>
  <c r="AB38" i="1"/>
  <c r="Y38" i="1"/>
  <c r="J38" i="1"/>
  <c r="R38" i="1"/>
  <c r="AA38" i="1"/>
  <c r="P38" i="1"/>
  <c r="X38" i="1"/>
  <c r="F38" i="1"/>
  <c r="L38" i="1"/>
  <c r="C38" i="1"/>
  <c r="V38" i="1"/>
  <c r="D38" i="1"/>
  <c r="O38" i="1"/>
  <c r="I38" i="1"/>
  <c r="U38" i="1"/>
  <c r="M69" i="1"/>
  <c r="G69" i="1"/>
  <c r="P69" i="1"/>
  <c r="S69" i="1"/>
  <c r="J69" i="1"/>
  <c r="AB69" i="1"/>
  <c r="D69" i="1"/>
  <c r="V69" i="1"/>
  <c r="R69" i="1"/>
  <c r="F69" i="1"/>
  <c r="L69" i="1"/>
  <c r="U69" i="1"/>
  <c r="O69" i="1"/>
  <c r="AA69" i="1"/>
  <c r="X69" i="1"/>
  <c r="I69" i="1"/>
  <c r="C69" i="1"/>
  <c r="Y69" i="1"/>
  <c r="G74" i="1"/>
  <c r="D74" i="1"/>
  <c r="M74" i="1"/>
  <c r="V74" i="1"/>
  <c r="S74" i="1"/>
  <c r="P74" i="1"/>
  <c r="L74" i="1"/>
  <c r="Y74" i="1"/>
  <c r="O74" i="1"/>
  <c r="AB74" i="1"/>
  <c r="J74" i="1"/>
  <c r="F74" i="1"/>
  <c r="AA74" i="1"/>
  <c r="U74" i="1"/>
  <c r="R74" i="1"/>
  <c r="C74" i="1"/>
  <c r="I74" i="1"/>
  <c r="X74" i="1"/>
  <c r="D66" i="1"/>
  <c r="G66" i="1"/>
  <c r="M66" i="1"/>
  <c r="AB66" i="1"/>
  <c r="S66" i="1"/>
  <c r="P66" i="1"/>
  <c r="I66" i="1"/>
  <c r="Y66" i="1"/>
  <c r="V66" i="1"/>
  <c r="O66" i="1"/>
  <c r="U66" i="1"/>
  <c r="F66" i="1"/>
  <c r="AA66" i="1"/>
  <c r="C66" i="1"/>
  <c r="L66" i="1"/>
  <c r="J66" i="1"/>
  <c r="R66" i="1"/>
  <c r="X66" i="1"/>
  <c r="J50" i="1"/>
  <c r="AB50" i="1"/>
  <c r="V50" i="1"/>
  <c r="Y50" i="1"/>
  <c r="U50" i="1"/>
  <c r="M50" i="1"/>
  <c r="F50" i="1"/>
  <c r="I50" i="1"/>
  <c r="D50" i="1"/>
  <c r="S50" i="1"/>
  <c r="X50" i="1"/>
  <c r="P50" i="1"/>
  <c r="R50" i="1"/>
  <c r="C50" i="1"/>
  <c r="AA50" i="1"/>
  <c r="G50" i="1"/>
  <c r="L50" i="1"/>
  <c r="O50" i="1"/>
  <c r="D26" i="1"/>
  <c r="P26" i="1"/>
  <c r="Y26" i="1"/>
  <c r="J26" i="1"/>
  <c r="G26" i="1"/>
  <c r="S26" i="1"/>
  <c r="M26" i="1"/>
  <c r="AB26" i="1"/>
  <c r="O26" i="1"/>
  <c r="V26" i="1"/>
  <c r="AA26" i="1"/>
  <c r="U26" i="1"/>
  <c r="L26" i="1"/>
  <c r="I26" i="1"/>
  <c r="X26" i="1"/>
  <c r="F26" i="1"/>
  <c r="C26" i="1"/>
  <c r="R26" i="1"/>
  <c r="G80" i="1"/>
  <c r="V80" i="1"/>
  <c r="J80" i="1"/>
  <c r="P80" i="1"/>
  <c r="D80" i="1"/>
  <c r="M80" i="1"/>
  <c r="Y80" i="1"/>
  <c r="S80" i="1"/>
  <c r="AB80" i="1"/>
  <c r="X80" i="1"/>
  <c r="I80" i="1"/>
  <c r="U80" i="1"/>
  <c r="C80" i="1"/>
  <c r="AA80" i="1"/>
  <c r="F80" i="1"/>
  <c r="O80" i="1"/>
  <c r="R80" i="1"/>
  <c r="L80" i="1"/>
  <c r="M72" i="1"/>
  <c r="P72" i="1"/>
  <c r="Y72" i="1"/>
  <c r="AB72" i="1"/>
  <c r="D72" i="1"/>
  <c r="V72" i="1"/>
  <c r="J72" i="1"/>
  <c r="S72" i="1"/>
  <c r="G72" i="1"/>
  <c r="X72" i="1"/>
  <c r="I72" i="1"/>
  <c r="U72" i="1"/>
  <c r="F72" i="1"/>
  <c r="O72" i="1"/>
  <c r="AA72" i="1"/>
  <c r="R72" i="1"/>
  <c r="C72" i="1"/>
  <c r="L72" i="1"/>
  <c r="Y64" i="1"/>
  <c r="J64" i="1"/>
  <c r="AB64" i="1"/>
  <c r="M64" i="1"/>
  <c r="V64" i="1"/>
  <c r="D64" i="1"/>
  <c r="G64" i="1"/>
  <c r="F64" i="1"/>
  <c r="X64" i="1"/>
  <c r="I64" i="1"/>
  <c r="U64" i="1"/>
  <c r="P64" i="1"/>
  <c r="O64" i="1"/>
  <c r="R64" i="1"/>
  <c r="L64" i="1"/>
  <c r="AA64" i="1"/>
  <c r="S64" i="1"/>
  <c r="C64" i="1"/>
  <c r="AB56" i="1"/>
  <c r="M56" i="1"/>
  <c r="D56" i="1"/>
  <c r="S56" i="1"/>
  <c r="G56" i="1"/>
  <c r="J56" i="1"/>
  <c r="V56" i="1"/>
  <c r="X56" i="1"/>
  <c r="I56" i="1"/>
  <c r="U56" i="1"/>
  <c r="P56" i="1"/>
  <c r="F56" i="1"/>
  <c r="R56" i="1"/>
  <c r="AA56" i="1"/>
  <c r="O56" i="1"/>
  <c r="Y56" i="1"/>
  <c r="C56" i="1"/>
  <c r="L56" i="1"/>
  <c r="G48" i="1"/>
  <c r="V48" i="1"/>
  <c r="S48" i="1"/>
  <c r="M48" i="1"/>
  <c r="D48" i="1"/>
  <c r="P48" i="1"/>
  <c r="O48" i="1"/>
  <c r="J48" i="1"/>
  <c r="Y48" i="1"/>
  <c r="AB48" i="1"/>
  <c r="X48" i="1"/>
  <c r="U48" i="1"/>
  <c r="C48" i="1"/>
  <c r="L48" i="1"/>
  <c r="F48" i="1"/>
  <c r="AA48" i="1"/>
  <c r="R48" i="1"/>
  <c r="I48" i="1"/>
  <c r="G40" i="1"/>
  <c r="S40" i="1"/>
  <c r="M40" i="1"/>
  <c r="V40" i="1"/>
  <c r="P40" i="1"/>
  <c r="Y40" i="1"/>
  <c r="O40" i="1"/>
  <c r="D40" i="1"/>
  <c r="AB40" i="1"/>
  <c r="J40" i="1"/>
  <c r="I40" i="1"/>
  <c r="U40" i="1"/>
  <c r="L40" i="1"/>
  <c r="X40" i="1"/>
  <c r="F40" i="1"/>
  <c r="AA40" i="1"/>
  <c r="R40" i="1"/>
  <c r="C40" i="1"/>
  <c r="J32" i="1"/>
  <c r="D32" i="1"/>
  <c r="M32" i="1"/>
  <c r="Y32" i="1"/>
  <c r="AB32" i="1"/>
  <c r="G32" i="1"/>
  <c r="O32" i="1"/>
  <c r="S32" i="1"/>
  <c r="X32" i="1"/>
  <c r="I32" i="1"/>
  <c r="U32" i="1"/>
  <c r="L32" i="1"/>
  <c r="AA32" i="1"/>
  <c r="F32" i="1"/>
  <c r="R32" i="1"/>
  <c r="C32" i="1"/>
  <c r="V32" i="1"/>
  <c r="P32" i="1"/>
  <c r="V24" i="1"/>
  <c r="J24" i="1"/>
  <c r="D24" i="1"/>
  <c r="P24" i="1"/>
  <c r="G24" i="1"/>
  <c r="AB24" i="1"/>
  <c r="S24" i="1"/>
  <c r="O24" i="1"/>
  <c r="L24" i="1"/>
  <c r="AA24" i="1"/>
  <c r="M24" i="1"/>
  <c r="U24" i="1"/>
  <c r="I24" i="1"/>
  <c r="Y24" i="1"/>
  <c r="X24" i="1"/>
  <c r="F24" i="1"/>
  <c r="R24" i="1"/>
  <c r="C24" i="1"/>
  <c r="J16" i="1"/>
  <c r="D16" i="1"/>
  <c r="P16" i="1"/>
  <c r="G16" i="1"/>
  <c r="M16" i="1"/>
  <c r="Y16" i="1"/>
  <c r="S16" i="1"/>
  <c r="X16" i="1"/>
  <c r="I16" i="1"/>
  <c r="U16" i="1"/>
  <c r="V16" i="1"/>
  <c r="AB16" i="1"/>
  <c r="L16" i="1"/>
  <c r="R16" i="1"/>
  <c r="O16" i="1"/>
  <c r="AA16" i="1"/>
  <c r="C16" i="1"/>
  <c r="F16" i="1"/>
  <c r="J8" i="1"/>
  <c r="P8" i="1"/>
  <c r="M8" i="1"/>
  <c r="Y8" i="1"/>
  <c r="V8" i="1"/>
  <c r="AB8" i="1"/>
  <c r="G8" i="1"/>
  <c r="S8" i="1"/>
  <c r="X8" i="1"/>
  <c r="I8" i="1"/>
  <c r="U8" i="1"/>
  <c r="D8" i="1"/>
  <c r="C8" i="1"/>
  <c r="R8" i="1"/>
  <c r="L8" i="1"/>
  <c r="F8" i="1"/>
  <c r="AA8" i="1"/>
  <c r="O8" i="1"/>
  <c r="Q76" i="1" l="1"/>
  <c r="Q46" i="1"/>
  <c r="Z63" i="1"/>
  <c r="Q71" i="1"/>
  <c r="Q13" i="1"/>
  <c r="K46" i="1"/>
  <c r="T45" i="1"/>
  <c r="Z45" i="1"/>
  <c r="K15" i="1"/>
  <c r="E63" i="1"/>
  <c r="B70" i="1"/>
  <c r="T61" i="1"/>
  <c r="W52" i="1"/>
  <c r="W7" i="1"/>
  <c r="B29" i="1"/>
  <c r="T51" i="1"/>
  <c r="AH68" i="1"/>
  <c r="T29" i="1"/>
  <c r="E61" i="1"/>
  <c r="H29" i="1"/>
  <c r="B61" i="1"/>
  <c r="H12" i="1"/>
  <c r="Z28" i="1"/>
  <c r="K47" i="1"/>
  <c r="Q60" i="1"/>
  <c r="W22" i="1"/>
  <c r="T12" i="1"/>
  <c r="W58" i="1"/>
  <c r="AH9" i="1"/>
  <c r="E15" i="1"/>
  <c r="W10" i="1"/>
  <c r="H82" i="1"/>
  <c r="K28" i="1"/>
  <c r="B60" i="1"/>
  <c r="W35" i="1"/>
  <c r="AH11" i="1"/>
  <c r="K54" i="1"/>
  <c r="B36" i="1"/>
  <c r="B25" i="1"/>
  <c r="B31" i="1"/>
  <c r="Z43" i="1"/>
  <c r="N36" i="1"/>
  <c r="N81" i="1"/>
  <c r="E62" i="1"/>
  <c r="AH43" i="1"/>
  <c r="AH23" i="1"/>
  <c r="AH33" i="1"/>
  <c r="B80" i="1"/>
  <c r="B67" i="1"/>
  <c r="N55" i="1"/>
  <c r="N20" i="1"/>
  <c r="N58" i="1"/>
  <c r="H67" i="1"/>
  <c r="B37" i="1"/>
  <c r="B63" i="1"/>
  <c r="T58" i="1"/>
  <c r="T35" i="1"/>
  <c r="K75" i="1"/>
  <c r="B52" i="1"/>
  <c r="W76" i="1"/>
  <c r="W26" i="1"/>
  <c r="W64" i="1"/>
  <c r="Q78" i="1"/>
  <c r="K79" i="1"/>
  <c r="E76" i="1"/>
  <c r="T81" i="1"/>
  <c r="T10" i="1"/>
  <c r="K11" i="1"/>
  <c r="K59" i="1"/>
  <c r="W71" i="1"/>
  <c r="W73" i="1"/>
  <c r="W82" i="1"/>
  <c r="B59" i="1"/>
  <c r="AH19" i="1"/>
  <c r="AH57" i="1"/>
  <c r="B7" i="1"/>
  <c r="B23" i="1"/>
  <c r="Z70" i="1"/>
  <c r="W48" i="1"/>
  <c r="K74" i="1"/>
  <c r="B47" i="1"/>
  <c r="T55" i="1"/>
  <c r="H9" i="1"/>
  <c r="AH69" i="1"/>
  <c r="AH78" i="1"/>
  <c r="K27" i="1"/>
  <c r="E57" i="1"/>
  <c r="H57" i="1"/>
  <c r="H73" i="1"/>
  <c r="E10" i="1"/>
  <c r="T42" i="1"/>
  <c r="N35" i="1"/>
  <c r="N37" i="1"/>
  <c r="W62" i="1"/>
  <c r="Z15" i="1"/>
  <c r="Q29" i="1"/>
  <c r="B9" i="1"/>
  <c r="T73" i="1"/>
  <c r="N82" i="1"/>
  <c r="H22" i="1"/>
  <c r="Q50" i="1"/>
  <c r="H38" i="1"/>
  <c r="E22" i="1"/>
  <c r="N44" i="1"/>
  <c r="N78" i="1"/>
  <c r="B28" i="1"/>
  <c r="AH76" i="1"/>
  <c r="E74" i="1"/>
  <c r="Q11" i="1"/>
  <c r="AH39" i="1"/>
  <c r="AH32" i="1"/>
  <c r="AH24" i="1"/>
  <c r="T64" i="1"/>
  <c r="Q43" i="1"/>
  <c r="H59" i="1"/>
  <c r="Q59" i="1"/>
  <c r="H83" i="1"/>
  <c r="K21" i="1"/>
  <c r="N53" i="1"/>
  <c r="K62" i="1"/>
  <c r="E66" i="1"/>
  <c r="AH65" i="1"/>
  <c r="E44" i="1"/>
  <c r="T68" i="1"/>
  <c r="B32" i="1"/>
  <c r="H64" i="1"/>
  <c r="W41" i="1"/>
  <c r="AD27" i="1"/>
  <c r="AF27" i="1" s="1"/>
  <c r="AD12" i="1"/>
  <c r="AF12" i="1" s="1"/>
  <c r="AD52" i="1"/>
  <c r="AF52" i="1" s="1"/>
  <c r="B42" i="1"/>
  <c r="K52" i="1"/>
  <c r="AD24" i="1"/>
  <c r="AF24" i="1" s="1"/>
  <c r="AD32" i="1"/>
  <c r="AF32" i="1" s="1"/>
  <c r="W74" i="1"/>
  <c r="T9" i="1"/>
  <c r="AD18" i="1"/>
  <c r="AF18" i="1" s="1"/>
  <c r="AD34" i="1"/>
  <c r="AF34" i="1" s="1"/>
  <c r="AD22" i="1"/>
  <c r="AF22" i="1" s="1"/>
  <c r="T11" i="1"/>
  <c r="AD19" i="1"/>
  <c r="AF19" i="1" s="1"/>
  <c r="AD35" i="1"/>
  <c r="AF35" i="1" s="1"/>
  <c r="AD75" i="1"/>
  <c r="AF75" i="1" s="1"/>
  <c r="AD53" i="1"/>
  <c r="AF53" i="1" s="1"/>
  <c r="AH62" i="1"/>
  <c r="E16" i="1"/>
  <c r="AH48" i="1"/>
  <c r="E32" i="1"/>
  <c r="AH46" i="1"/>
  <c r="AH7" i="1"/>
  <c r="AH17" i="1"/>
  <c r="E69" i="1"/>
  <c r="AH16" i="1"/>
  <c r="E78" i="1"/>
  <c r="B79" i="1"/>
  <c r="AH12" i="1"/>
  <c r="T20" i="1"/>
  <c r="E48" i="1"/>
  <c r="H56" i="1"/>
  <c r="AH54" i="1"/>
  <c r="Q31" i="1"/>
  <c r="H14" i="1"/>
  <c r="E71" i="1"/>
  <c r="B26" i="1"/>
  <c r="E23" i="1"/>
  <c r="T17" i="1"/>
  <c r="AH52" i="1"/>
  <c r="AH47" i="1"/>
  <c r="AH71" i="1"/>
  <c r="AH22" i="1"/>
  <c r="AE39" i="1"/>
  <c r="AG39" i="1" s="1"/>
  <c r="AH41" i="1"/>
  <c r="AH81" i="1"/>
  <c r="K42" i="1"/>
  <c r="K58" i="1"/>
  <c r="AH79" i="1"/>
  <c r="T59" i="1"/>
  <c r="AH59" i="1"/>
  <c r="AH67" i="1"/>
  <c r="T9" i="13"/>
  <c r="Q21" i="1"/>
  <c r="AH21" i="1"/>
  <c r="Q77" i="1"/>
  <c r="T8" i="13"/>
  <c r="Q24" i="1"/>
  <c r="AH75" i="1"/>
  <c r="T5" i="13"/>
  <c r="T4" i="13"/>
  <c r="T7" i="13"/>
  <c r="T3" i="13"/>
  <c r="AH70" i="1"/>
  <c r="AH40" i="1"/>
  <c r="T10" i="13"/>
  <c r="AH28" i="1"/>
  <c r="AH44" i="1"/>
  <c r="AH73" i="1"/>
  <c r="AH51" i="1"/>
  <c r="T6" i="13"/>
  <c r="AH53" i="1"/>
  <c r="AH30" i="1"/>
  <c r="AH61" i="1"/>
  <c r="N64" i="1"/>
  <c r="AD80" i="1"/>
  <c r="AF80" i="1" s="1"/>
  <c r="AD26" i="1"/>
  <c r="AF26" i="1" s="1"/>
  <c r="N26" i="1"/>
  <c r="AD66" i="1"/>
  <c r="AF66" i="1" s="1"/>
  <c r="AD74" i="1"/>
  <c r="AF74" i="1" s="1"/>
  <c r="AD39" i="1"/>
  <c r="AF39" i="1" s="1"/>
  <c r="AD55" i="1"/>
  <c r="AF55" i="1" s="1"/>
  <c r="AD77" i="1"/>
  <c r="AF77" i="1" s="1"/>
  <c r="AD63" i="1"/>
  <c r="AF63" i="1" s="1"/>
  <c r="AD36" i="1"/>
  <c r="AF36" i="1" s="1"/>
  <c r="N52" i="1"/>
  <c r="AD60" i="1"/>
  <c r="AF60" i="1" s="1"/>
  <c r="AD76" i="1"/>
  <c r="AF76" i="1" s="1"/>
  <c r="AD13" i="1"/>
  <c r="AF13" i="1" s="1"/>
  <c r="Z13" i="1"/>
  <c r="AD29" i="1"/>
  <c r="AF29" i="1" s="1"/>
  <c r="AD45" i="1"/>
  <c r="AF45" i="1" s="1"/>
  <c r="AD61" i="1"/>
  <c r="AF61" i="1" s="1"/>
  <c r="Q14" i="1"/>
  <c r="AD46" i="1"/>
  <c r="AF46" i="1" s="1"/>
  <c r="AD70" i="1"/>
  <c r="AF70" i="1" s="1"/>
  <c r="W70" i="1"/>
  <c r="AD47" i="1"/>
  <c r="AF47" i="1" s="1"/>
  <c r="AD64" i="1"/>
  <c r="AF64" i="1" s="1"/>
  <c r="AD62" i="1"/>
  <c r="AF62" i="1" s="1"/>
  <c r="AD15" i="1"/>
  <c r="AF15" i="1" s="1"/>
  <c r="AD28" i="1"/>
  <c r="AF28" i="1" s="1"/>
  <c r="H40" i="1"/>
  <c r="S9" i="13"/>
  <c r="B71" i="1"/>
  <c r="S5" i="13"/>
  <c r="S8" i="13"/>
  <c r="S4" i="13"/>
  <c r="S10" i="13"/>
  <c r="S6" i="13"/>
  <c r="B64" i="1"/>
  <c r="S3" i="13"/>
  <c r="S7" i="13"/>
  <c r="AD56" i="1"/>
  <c r="AF56" i="1" s="1"/>
  <c r="AH80" i="1"/>
  <c r="AH49" i="1"/>
  <c r="AD71" i="1"/>
  <c r="AF71" i="1" s="1"/>
  <c r="AH77" i="1"/>
  <c r="AD8" i="1"/>
  <c r="AF8" i="1" s="1"/>
  <c r="AD48" i="1"/>
  <c r="AF48" i="1" s="1"/>
  <c r="AH82" i="1"/>
  <c r="AH14" i="1"/>
  <c r="AD16" i="1"/>
  <c r="AF16" i="1" s="1"/>
  <c r="AH66" i="1"/>
  <c r="AH13" i="1"/>
  <c r="AD23" i="1"/>
  <c r="AF23" i="1" s="1"/>
  <c r="AH34" i="1"/>
  <c r="AH42" i="1"/>
  <c r="AH15" i="1"/>
  <c r="AH63" i="1"/>
  <c r="Q62" i="1"/>
  <c r="K55" i="1"/>
  <c r="AD20" i="1"/>
  <c r="AF20" i="1" s="1"/>
  <c r="Z32" i="1"/>
  <c r="AH74" i="1"/>
  <c r="AH37" i="1"/>
  <c r="AH6" i="1"/>
  <c r="B45" i="1"/>
  <c r="K63" i="1"/>
  <c r="Z24" i="1"/>
  <c r="N80" i="1"/>
  <c r="AH56" i="1"/>
  <c r="AH64" i="1"/>
  <c r="AH38" i="1"/>
  <c r="AH10" i="1"/>
  <c r="AH58" i="1"/>
  <c r="AH27" i="1"/>
  <c r="AH45" i="1"/>
  <c r="AD14" i="1"/>
  <c r="AF14" i="1" s="1"/>
  <c r="Z65" i="1"/>
  <c r="Z16" i="1"/>
  <c r="Z59" i="1"/>
  <c r="AD79" i="1"/>
  <c r="AF79" i="1" s="1"/>
  <c r="T19" i="1"/>
  <c r="B16" i="1"/>
  <c r="AD21" i="1"/>
  <c r="AF21" i="1" s="1"/>
  <c r="H75" i="1"/>
  <c r="H36" i="1"/>
  <c r="AH8" i="1"/>
  <c r="AH50" i="1"/>
  <c r="AH25" i="1"/>
  <c r="AH60" i="1"/>
  <c r="AH55" i="1"/>
  <c r="AH18" i="1"/>
  <c r="AH35" i="1"/>
  <c r="AH36" i="1"/>
  <c r="Z12" i="1"/>
  <c r="AH72" i="1"/>
  <c r="AH26" i="1"/>
  <c r="AH20" i="1"/>
  <c r="AH29" i="1"/>
  <c r="AE74" i="1"/>
  <c r="AG74" i="1" s="1"/>
  <c r="AE32" i="1"/>
  <c r="AG32" i="1" s="1"/>
  <c r="AE44" i="1"/>
  <c r="AG44" i="1" s="1"/>
  <c r="AE52" i="1"/>
  <c r="AG52" i="1" s="1"/>
  <c r="AE78" i="1"/>
  <c r="AG78" i="1" s="1"/>
  <c r="AE6" i="1"/>
  <c r="AG6" i="1" s="1"/>
  <c r="AE13" i="1"/>
  <c r="AG13" i="1" s="1"/>
  <c r="Z48" i="1"/>
  <c r="Q52" i="1"/>
  <c r="AE56" i="1"/>
  <c r="AG56" i="1" s="1"/>
  <c r="W8" i="1"/>
  <c r="AE7" i="1"/>
  <c r="AG7" i="1" s="1"/>
  <c r="Z50" i="1"/>
  <c r="E58" i="1"/>
  <c r="AE36" i="1"/>
  <c r="AG36" i="1" s="1"/>
  <c r="AE68" i="1"/>
  <c r="AG68" i="1" s="1"/>
  <c r="K76" i="1"/>
  <c r="N24" i="1"/>
  <c r="AE12" i="1"/>
  <c r="AG12" i="1" s="1"/>
  <c r="AE27" i="1"/>
  <c r="AG27" i="1" s="1"/>
  <c r="W59" i="1"/>
  <c r="K83" i="1"/>
  <c r="AD31" i="1"/>
  <c r="AF31" i="1" s="1"/>
  <c r="W25" i="1"/>
  <c r="AD40" i="1"/>
  <c r="AF40" i="1" s="1"/>
  <c r="AD59" i="1"/>
  <c r="AF59" i="1" s="1"/>
  <c r="AD17" i="1"/>
  <c r="AF17" i="1" s="1"/>
  <c r="Z8" i="1"/>
  <c r="AD72" i="1"/>
  <c r="AF72" i="1" s="1"/>
  <c r="AD10" i="1"/>
  <c r="AF10" i="1" s="1"/>
  <c r="AD50" i="1"/>
  <c r="AF50" i="1" s="1"/>
  <c r="N74" i="1"/>
  <c r="AD82" i="1"/>
  <c r="AF82" i="1" s="1"/>
  <c r="AD43" i="1"/>
  <c r="AF43" i="1" s="1"/>
  <c r="AD54" i="1"/>
  <c r="AF54" i="1" s="1"/>
  <c r="AD11" i="1"/>
  <c r="AF11" i="1" s="1"/>
  <c r="T75" i="1"/>
  <c r="AD44" i="1"/>
  <c r="AF44" i="1" s="1"/>
  <c r="AD38" i="1"/>
  <c r="AF38" i="1" s="1"/>
  <c r="AD78" i="1"/>
  <c r="AF78" i="1" s="1"/>
  <c r="AD7" i="1"/>
  <c r="AF7" i="1" s="1"/>
  <c r="AE40" i="1"/>
  <c r="AG40" i="1" s="1"/>
  <c r="T67" i="1"/>
  <c r="B34" i="1"/>
  <c r="AD42" i="1"/>
  <c r="AF42" i="1" s="1"/>
  <c r="AD37" i="1"/>
  <c r="AF37" i="1" s="1"/>
  <c r="AD83" i="1"/>
  <c r="AF83" i="1" s="1"/>
  <c r="AD58" i="1"/>
  <c r="AF58" i="1" s="1"/>
  <c r="Z44" i="1"/>
  <c r="N45" i="1"/>
  <c r="H31" i="1"/>
  <c r="W66" i="1"/>
  <c r="B78" i="1"/>
  <c r="AD51" i="1"/>
  <c r="AF51" i="1" s="1"/>
  <c r="Q57" i="1"/>
  <c r="N50" i="1"/>
  <c r="T66" i="1"/>
  <c r="T36" i="1"/>
  <c r="W44" i="1"/>
  <c r="E79" i="1"/>
  <c r="T71" i="1"/>
  <c r="Z67" i="1"/>
  <c r="Q69" i="1"/>
  <c r="H70" i="1"/>
  <c r="Q35" i="1"/>
  <c r="B58" i="1"/>
  <c r="H44" i="1"/>
  <c r="K37" i="1"/>
  <c r="N62" i="1"/>
  <c r="H78" i="1"/>
  <c r="AD41" i="1"/>
  <c r="AF41" i="1" s="1"/>
  <c r="AD9" i="1"/>
  <c r="AF9" i="1" s="1"/>
  <c r="E41" i="1"/>
  <c r="W19" i="1"/>
  <c r="AD68" i="1"/>
  <c r="AF68" i="1" s="1"/>
  <c r="AD30" i="1"/>
  <c r="AF30" i="1" s="1"/>
  <c r="W83" i="1"/>
  <c r="B72" i="1"/>
  <c r="H35" i="1"/>
  <c r="B69" i="1"/>
  <c r="E31" i="1"/>
  <c r="Z79" i="1"/>
  <c r="H10" i="1"/>
  <c r="E59" i="1"/>
  <c r="B50" i="1"/>
  <c r="Z80" i="1"/>
  <c r="AD25" i="1"/>
  <c r="AF25" i="1" s="1"/>
  <c r="AD33" i="1"/>
  <c r="AF33" i="1" s="1"/>
  <c r="AD65" i="1"/>
  <c r="AF65" i="1" s="1"/>
  <c r="Q49" i="1"/>
  <c r="Q68" i="1"/>
  <c r="N41" i="1"/>
  <c r="AD49" i="1"/>
  <c r="AF49" i="1" s="1"/>
  <c r="AD57" i="1"/>
  <c r="AF57" i="1" s="1"/>
  <c r="B73" i="1"/>
  <c r="AD73" i="1"/>
  <c r="AF73" i="1" s="1"/>
  <c r="AD81" i="1"/>
  <c r="AF81" i="1" s="1"/>
  <c r="AD67" i="1"/>
  <c r="AF67" i="1" s="1"/>
  <c r="AD69" i="1"/>
  <c r="AF69" i="1" s="1"/>
  <c r="AE46" i="1"/>
  <c r="AG46" i="1" s="1"/>
  <c r="AE22" i="1"/>
  <c r="AG22" i="1" s="1"/>
  <c r="AE24" i="1"/>
  <c r="AG24" i="1" s="1"/>
  <c r="AE28" i="1"/>
  <c r="AG28" i="1" s="1"/>
  <c r="AE62" i="1"/>
  <c r="AG62" i="1" s="1"/>
  <c r="AE82" i="1"/>
  <c r="AG82" i="1" s="1"/>
  <c r="AE43" i="1"/>
  <c r="AG43" i="1" s="1"/>
  <c r="AE80" i="1"/>
  <c r="AG80" i="1" s="1"/>
  <c r="AE53" i="1"/>
  <c r="AG53" i="1" s="1"/>
  <c r="AE61" i="1"/>
  <c r="AG61" i="1" s="1"/>
  <c r="AE48" i="1"/>
  <c r="AG48" i="1" s="1"/>
  <c r="AE75" i="1"/>
  <c r="AG75" i="1" s="1"/>
  <c r="AE60" i="1"/>
  <c r="AG60" i="1" s="1"/>
  <c r="AE23" i="1"/>
  <c r="AG23" i="1" s="1"/>
  <c r="AE47" i="1"/>
  <c r="AG47" i="1" s="1"/>
  <c r="AE83" i="1"/>
  <c r="AG83" i="1" s="1"/>
  <c r="AE76" i="1"/>
  <c r="AG76" i="1" s="1"/>
  <c r="AE29" i="1"/>
  <c r="AG29" i="1" s="1"/>
  <c r="AE64" i="1"/>
  <c r="AG64" i="1" s="1"/>
  <c r="AE15" i="1"/>
  <c r="AG15" i="1" s="1"/>
  <c r="AE63" i="1"/>
  <c r="AG63" i="1" s="1"/>
  <c r="AE69" i="1"/>
  <c r="AG69" i="1" s="1"/>
  <c r="AE34" i="1"/>
  <c r="AG34" i="1" s="1"/>
  <c r="AE77" i="1"/>
  <c r="AG77" i="1" s="1"/>
  <c r="AE31" i="1"/>
  <c r="AG31" i="1" s="1"/>
  <c r="AE79" i="1"/>
  <c r="AG79" i="1" s="1"/>
  <c r="AE20" i="1"/>
  <c r="AG20" i="1" s="1"/>
  <c r="AE59" i="1"/>
  <c r="AG59" i="1" s="1"/>
  <c r="AE50" i="1"/>
  <c r="AG50" i="1" s="1"/>
  <c r="AE71" i="1"/>
  <c r="AG71" i="1" s="1"/>
  <c r="K30" i="1"/>
  <c r="H47" i="1"/>
  <c r="AE35" i="1"/>
  <c r="AG35" i="1" s="1"/>
  <c r="AE26" i="1"/>
  <c r="AG26" i="1" s="1"/>
  <c r="AE11" i="1"/>
  <c r="AG11" i="1" s="1"/>
  <c r="Q73" i="1"/>
  <c r="AE21" i="1"/>
  <c r="AG21" i="1" s="1"/>
  <c r="E75" i="1"/>
  <c r="AE38" i="1"/>
  <c r="AG38" i="1" s="1"/>
  <c r="AE70" i="1"/>
  <c r="AG70" i="1" s="1"/>
  <c r="E24" i="1"/>
  <c r="E80" i="1"/>
  <c r="B8" i="1"/>
  <c r="AE54" i="1"/>
  <c r="AG54" i="1" s="1"/>
  <c r="AE25" i="1"/>
  <c r="AG25" i="1" s="1"/>
  <c r="AE55" i="1"/>
  <c r="AG55" i="1" s="1"/>
  <c r="AE58" i="1"/>
  <c r="AG58" i="1" s="1"/>
  <c r="AE66" i="1"/>
  <c r="AG66" i="1" s="1"/>
  <c r="AE16" i="1"/>
  <c r="AG16" i="1" s="1"/>
  <c r="AE51" i="1"/>
  <c r="AG51" i="1" s="1"/>
  <c r="AE10" i="1"/>
  <c r="AG10" i="1" s="1"/>
  <c r="B33" i="1"/>
  <c r="AE45" i="1"/>
  <c r="AG45" i="1" s="1"/>
  <c r="W9" i="1"/>
  <c r="W65" i="1"/>
  <c r="B51" i="1"/>
  <c r="AE49" i="1"/>
  <c r="AG49" i="1" s="1"/>
  <c r="AE17" i="1"/>
  <c r="AG17" i="1" s="1"/>
  <c r="AE33" i="1"/>
  <c r="AG33" i="1" s="1"/>
  <c r="N69" i="1"/>
  <c r="AE30" i="1"/>
  <c r="AG30" i="1" s="1"/>
  <c r="N70" i="1"/>
  <c r="AE8" i="1"/>
  <c r="AG8" i="1" s="1"/>
  <c r="K38" i="1"/>
  <c r="B6" i="1"/>
  <c r="AE14" i="1"/>
  <c r="AG14" i="1" s="1"/>
  <c r="B41" i="1"/>
  <c r="AE81" i="1"/>
  <c r="AG81" i="1" s="1"/>
  <c r="AE9" i="1"/>
  <c r="AG9" i="1" s="1"/>
  <c r="Z9" i="1"/>
  <c r="AE72" i="1"/>
  <c r="AG72" i="1" s="1"/>
  <c r="K72" i="1"/>
  <c r="AE37" i="1"/>
  <c r="AG37" i="1" s="1"/>
  <c r="AE18" i="1"/>
  <c r="AG18" i="1" s="1"/>
  <c r="AE42" i="1"/>
  <c r="AG42" i="1" s="1"/>
  <c r="AE57" i="1"/>
  <c r="AG57" i="1" s="1"/>
  <c r="AE65" i="1"/>
  <c r="AG65" i="1" s="1"/>
  <c r="AE19" i="1"/>
  <c r="AG19" i="1" s="1"/>
  <c r="AE67" i="1"/>
  <c r="AG67" i="1" s="1"/>
  <c r="H8" i="1"/>
  <c r="AE41" i="1"/>
  <c r="AG41" i="1" s="1"/>
  <c r="Q27" i="1"/>
  <c r="AE73" i="1"/>
  <c r="AG73" i="1" s="1"/>
  <c r="M88" i="1"/>
  <c r="N73" i="1"/>
  <c r="B14" i="1"/>
  <c r="F15" i="5"/>
  <c r="F12" i="5"/>
  <c r="F16" i="5"/>
  <c r="F23" i="5"/>
  <c r="F38" i="5"/>
  <c r="F37" i="5"/>
  <c r="F27" i="5"/>
  <c r="F56" i="5"/>
  <c r="F75" i="5"/>
  <c r="F9" i="5"/>
  <c r="F44" i="5"/>
  <c r="F70" i="5"/>
  <c r="F8" i="5"/>
  <c r="F7" i="5"/>
  <c r="F30" i="5"/>
  <c r="F29" i="5"/>
  <c r="F11" i="5"/>
  <c r="F49" i="5"/>
  <c r="F68" i="5"/>
  <c r="F43" i="5"/>
  <c r="F28" i="5"/>
  <c r="F50" i="5"/>
  <c r="F81" i="5"/>
  <c r="F80" i="5"/>
  <c r="F22" i="5"/>
  <c r="F21" i="5"/>
  <c r="F57" i="5"/>
  <c r="F42" i="5"/>
  <c r="F55" i="5"/>
  <c r="F74" i="5"/>
  <c r="F77" i="5"/>
  <c r="F82" i="5"/>
  <c r="F66" i="5"/>
  <c r="F72" i="5"/>
  <c r="F14" i="5"/>
  <c r="F13" i="5"/>
  <c r="F35" i="5"/>
  <c r="F34" i="5"/>
  <c r="F48" i="5"/>
  <c r="F62" i="5"/>
  <c r="F24" i="5"/>
  <c r="F67" i="5"/>
  <c r="F61" i="5"/>
  <c r="F65" i="5"/>
  <c r="F79" i="5"/>
  <c r="F71" i="5"/>
  <c r="F19" i="5"/>
  <c r="F26" i="5"/>
  <c r="F41" i="5"/>
  <c r="F40" i="5"/>
  <c r="F78" i="5"/>
  <c r="F54" i="5"/>
  <c r="F53" i="5"/>
  <c r="F60" i="5"/>
  <c r="F64" i="5"/>
  <c r="F51" i="5"/>
  <c r="F6" i="5"/>
  <c r="F18" i="5"/>
  <c r="F33" i="5"/>
  <c r="F73" i="5"/>
  <c r="F58" i="5"/>
  <c r="F47" i="5"/>
  <c r="F39" i="5"/>
  <c r="F52" i="5"/>
  <c r="F59" i="5"/>
  <c r="F20" i="5"/>
  <c r="F76" i="5"/>
  <c r="F10" i="5"/>
  <c r="F25" i="5"/>
  <c r="F36" i="5"/>
  <c r="F17" i="5"/>
  <c r="F32" i="5"/>
  <c r="F31" i="5"/>
  <c r="F46" i="5"/>
  <c r="F45" i="5"/>
  <c r="F63" i="5"/>
  <c r="F69" i="5"/>
  <c r="F83" i="5"/>
  <c r="L88" i="1"/>
  <c r="T7" i="1"/>
  <c r="T76" i="1"/>
  <c r="W55" i="1"/>
  <c r="T16" i="1"/>
  <c r="N25" i="1"/>
  <c r="N57" i="1"/>
  <c r="Q22" i="1"/>
  <c r="H65" i="1"/>
  <c r="H51" i="1"/>
  <c r="N40" i="1"/>
  <c r="E30" i="1"/>
  <c r="Q83" i="1"/>
  <c r="Q33" i="1"/>
  <c r="W14" i="1"/>
  <c r="W21" i="1"/>
  <c r="W56" i="1"/>
  <c r="H69" i="1"/>
  <c r="E14" i="1"/>
  <c r="W61" i="1"/>
  <c r="Q30" i="1"/>
  <c r="H28" i="1"/>
  <c r="K8" i="1"/>
  <c r="E29" i="1"/>
  <c r="W23" i="1"/>
  <c r="Q17" i="1"/>
  <c r="E35" i="1"/>
  <c r="W29" i="1"/>
  <c r="H25" i="1"/>
  <c r="K10" i="1"/>
  <c r="N48" i="1"/>
  <c r="E51" i="1"/>
  <c r="W24" i="1"/>
  <c r="H6" i="1"/>
  <c r="W39" i="1"/>
  <c r="Q47" i="1"/>
  <c r="Q39" i="1"/>
  <c r="K24" i="1"/>
  <c r="E12" i="1"/>
  <c r="Q63" i="1"/>
  <c r="E19" i="1"/>
  <c r="N31" i="1"/>
  <c r="H81" i="1"/>
  <c r="E70" i="1"/>
  <c r="E49" i="1"/>
  <c r="K43" i="1"/>
  <c r="K33" i="1"/>
  <c r="T69" i="1"/>
  <c r="N61" i="1"/>
  <c r="K80" i="1"/>
  <c r="H19" i="1"/>
  <c r="W37" i="1"/>
  <c r="E27" i="1"/>
  <c r="Q15" i="1"/>
  <c r="N23" i="1"/>
  <c r="W18" i="1"/>
  <c r="H17" i="1"/>
  <c r="K34" i="1"/>
  <c r="W63" i="1"/>
  <c r="E13" i="1"/>
  <c r="K7" i="1"/>
  <c r="K18" i="1"/>
  <c r="W57" i="1"/>
  <c r="W16" i="1"/>
  <c r="H74" i="1"/>
  <c r="K71" i="1"/>
  <c r="K35" i="1"/>
  <c r="N18" i="1"/>
  <c r="E83" i="1"/>
  <c r="W46" i="1"/>
  <c r="N67" i="1"/>
  <c r="H39" i="1"/>
  <c r="Q51" i="1"/>
  <c r="Q38" i="1"/>
  <c r="N34" i="1"/>
  <c r="T28" i="1"/>
  <c r="T50" i="1"/>
  <c r="H30" i="1"/>
  <c r="T18" i="1"/>
  <c r="H76" i="1"/>
  <c r="N83" i="1"/>
  <c r="E45" i="1"/>
  <c r="W53" i="1"/>
  <c r="T37" i="1"/>
  <c r="T60" i="1"/>
  <c r="E40" i="1"/>
  <c r="H77" i="1"/>
  <c r="W27" i="1"/>
  <c r="K29" i="1"/>
  <c r="H45" i="1"/>
  <c r="N49" i="1"/>
  <c r="W80" i="1"/>
  <c r="N75" i="1"/>
  <c r="Q8" i="1"/>
  <c r="N39" i="1"/>
  <c r="W28" i="1"/>
  <c r="E18" i="1"/>
  <c r="N7" i="1"/>
  <c r="Q61" i="1"/>
  <c r="H43" i="1"/>
  <c r="B75" i="1"/>
  <c r="K64" i="1"/>
  <c r="Q55" i="1"/>
  <c r="T53" i="1"/>
  <c r="H72" i="1"/>
  <c r="K65" i="1"/>
  <c r="E65" i="1"/>
  <c r="Q48" i="1"/>
  <c r="N79" i="1"/>
  <c r="E50" i="1"/>
  <c r="N54" i="1"/>
  <c r="W43" i="1"/>
  <c r="E33" i="1"/>
  <c r="N22" i="1"/>
  <c r="W11" i="1"/>
  <c r="H23" i="1"/>
  <c r="Q12" i="1"/>
  <c r="H50" i="1"/>
  <c r="E38" i="1"/>
  <c r="Q72" i="1"/>
  <c r="Q32" i="1"/>
  <c r="H68" i="1"/>
  <c r="W60" i="1"/>
  <c r="B54" i="1"/>
  <c r="B22" i="1"/>
  <c r="W49" i="1"/>
  <c r="B43" i="1"/>
  <c r="K32" i="1"/>
  <c r="T21" i="1"/>
  <c r="K16" i="1"/>
  <c r="B11" i="1"/>
  <c r="N33" i="1"/>
  <c r="W77" i="1"/>
  <c r="H48" i="1"/>
  <c r="Z26" i="1"/>
  <c r="B17" i="1"/>
  <c r="T62" i="1"/>
  <c r="T14" i="1"/>
  <c r="H21" i="1"/>
  <c r="Q10" i="1"/>
  <c r="Z18" i="1"/>
  <c r="Q74" i="1"/>
  <c r="Z22" i="1"/>
  <c r="N6" i="1"/>
  <c r="T63" i="1"/>
  <c r="B77" i="1"/>
  <c r="Q81" i="1"/>
  <c r="W72" i="1"/>
  <c r="W47" i="1"/>
  <c r="E37" i="1"/>
  <c r="W31" i="1"/>
  <c r="W15" i="1"/>
  <c r="N10" i="1"/>
  <c r="Q16" i="1"/>
  <c r="K41" i="1"/>
  <c r="W36" i="1"/>
  <c r="N15" i="1"/>
  <c r="W75" i="1"/>
  <c r="N59" i="1"/>
  <c r="B62" i="1"/>
  <c r="Q66" i="1"/>
  <c r="H60" i="1"/>
  <c r="Q41" i="1"/>
  <c r="Q25" i="1"/>
  <c r="T34" i="1"/>
  <c r="B24" i="1"/>
  <c r="K13" i="1"/>
  <c r="B56" i="1"/>
  <c r="B81" i="1"/>
  <c r="H55" i="1"/>
  <c r="T31" i="1"/>
  <c r="K77" i="1"/>
  <c r="E82" i="1"/>
  <c r="N71" i="1"/>
  <c r="H53" i="1"/>
  <c r="K45" i="1"/>
  <c r="B15" i="1"/>
  <c r="Z69" i="1"/>
  <c r="Q44" i="1"/>
  <c r="Z82" i="1"/>
  <c r="Z76" i="1"/>
  <c r="Z29" i="1"/>
  <c r="T65" i="1"/>
  <c r="E20" i="1"/>
  <c r="H58" i="1"/>
  <c r="E39" i="1"/>
  <c r="N28" i="1"/>
  <c r="W17" i="1"/>
  <c r="E7" i="1"/>
  <c r="B44" i="1"/>
  <c r="Z20" i="1"/>
  <c r="Z33" i="1"/>
  <c r="Z47" i="1"/>
  <c r="Z46" i="1"/>
  <c r="Z35" i="1"/>
  <c r="Z36" i="1"/>
  <c r="Z73" i="1"/>
  <c r="Z31" i="1"/>
  <c r="Z54" i="1"/>
  <c r="Z77" i="1"/>
  <c r="Z72" i="1"/>
  <c r="Z83" i="1"/>
  <c r="Z42" i="1"/>
  <c r="Z25" i="1"/>
  <c r="Z38" i="1"/>
  <c r="Z64" i="1"/>
  <c r="Z34" i="1"/>
  <c r="Z17" i="1"/>
  <c r="Z56" i="1"/>
  <c r="Z23" i="1"/>
  <c r="Z61" i="1"/>
  <c r="Z51" i="1"/>
  <c r="Z81" i="1"/>
  <c r="Z7" i="1"/>
  <c r="W6" i="1"/>
  <c r="K6" i="1"/>
  <c r="Q40" i="1"/>
  <c r="T82" i="1"/>
  <c r="T43" i="1"/>
  <c r="B35" i="1"/>
  <c r="W20" i="1"/>
  <c r="T13" i="1"/>
  <c r="T83" i="1"/>
  <c r="W69" i="1"/>
  <c r="B76" i="1"/>
  <c r="Z37" i="1"/>
  <c r="T52" i="1"/>
  <c r="Q45" i="1"/>
  <c r="N38" i="1"/>
  <c r="K31" i="1"/>
  <c r="H24" i="1"/>
  <c r="E17" i="1"/>
  <c r="B10" i="1"/>
  <c r="Q28" i="1"/>
  <c r="N21" i="1"/>
  <c r="K14" i="1"/>
  <c r="H7" i="1"/>
  <c r="T41" i="1"/>
  <c r="Q80" i="1"/>
  <c r="E42" i="1"/>
  <c r="Z27" i="1"/>
  <c r="K48" i="1"/>
  <c r="Z68" i="1"/>
  <c r="B74" i="1"/>
  <c r="K81" i="1"/>
  <c r="Q75" i="1"/>
  <c r="B55" i="1"/>
  <c r="Q9" i="1"/>
  <c r="N17" i="1"/>
  <c r="B40" i="1"/>
  <c r="H41" i="1"/>
  <c r="E34" i="1"/>
  <c r="B27" i="1"/>
  <c r="Z19" i="1"/>
  <c r="W12" i="1"/>
  <c r="K66" i="1"/>
  <c r="B57" i="1"/>
  <c r="E52" i="1"/>
  <c r="Z66" i="1"/>
  <c r="H37" i="1"/>
  <c r="T33" i="1"/>
  <c r="Q26" i="1"/>
  <c r="N19" i="1"/>
  <c r="K12" i="1"/>
  <c r="B46" i="1"/>
  <c r="N42" i="1"/>
  <c r="E21" i="1"/>
  <c r="Z55" i="1"/>
  <c r="Q56" i="1"/>
  <c r="N76" i="1"/>
  <c r="N68" i="1"/>
  <c r="K19" i="1"/>
  <c r="K61" i="1"/>
  <c r="T24" i="1"/>
  <c r="Z49" i="1"/>
  <c r="N51" i="1"/>
  <c r="E81" i="1"/>
  <c r="H54" i="1"/>
  <c r="T54" i="1"/>
  <c r="K78" i="1"/>
  <c r="H71" i="1"/>
  <c r="E64" i="1"/>
  <c r="Z78" i="1"/>
  <c r="W42" i="1"/>
  <c r="E47" i="1"/>
  <c r="W54" i="1"/>
  <c r="H61" i="1"/>
  <c r="H13" i="1"/>
  <c r="E28" i="1"/>
  <c r="Q65" i="1"/>
  <c r="W45" i="1"/>
  <c r="Z40" i="1"/>
  <c r="T6" i="1"/>
  <c r="Q54" i="1"/>
  <c r="K73" i="1"/>
  <c r="E67" i="1"/>
  <c r="H80" i="1"/>
  <c r="E56" i="1"/>
  <c r="T32" i="1"/>
  <c r="Z14" i="1"/>
  <c r="K26" i="1"/>
  <c r="T15" i="1"/>
  <c r="Z52" i="1"/>
  <c r="H46" i="1"/>
  <c r="K49" i="1"/>
  <c r="W13" i="1"/>
  <c r="T23" i="1"/>
  <c r="K36" i="1"/>
  <c r="Z6" i="1"/>
  <c r="W34" i="1"/>
  <c r="N77" i="1"/>
  <c r="K70" i="1"/>
  <c r="B66" i="1"/>
  <c r="W81" i="1"/>
  <c r="N63" i="1"/>
  <c r="N72" i="1"/>
  <c r="H66" i="1"/>
  <c r="Q53" i="1"/>
  <c r="N46" i="1"/>
  <c r="K39" i="1"/>
  <c r="H32" i="1"/>
  <c r="E25" i="1"/>
  <c r="B18" i="1"/>
  <c r="Z10" i="1"/>
  <c r="K22" i="1"/>
  <c r="H15" i="1"/>
  <c r="E8" i="1"/>
  <c r="N32" i="1"/>
  <c r="K25" i="1"/>
  <c r="H18" i="1"/>
  <c r="E11" i="1"/>
  <c r="Q7" i="1"/>
  <c r="Q42" i="1"/>
  <c r="B39" i="1"/>
  <c r="Q58" i="1"/>
  <c r="H49" i="1"/>
  <c r="E60" i="1"/>
  <c r="B83" i="1"/>
  <c r="Z75" i="1"/>
  <c r="W68" i="1"/>
  <c r="W50" i="1"/>
  <c r="K57" i="1"/>
  <c r="T38" i="1"/>
  <c r="K17" i="1"/>
  <c r="E43" i="1"/>
  <c r="Q34" i="1"/>
  <c r="N27" i="1"/>
  <c r="K20" i="1"/>
  <c r="T70" i="1"/>
  <c r="E53" i="1"/>
  <c r="H11" i="1"/>
  <c r="Q79" i="1"/>
  <c r="T79" i="1"/>
  <c r="T78" i="1"/>
  <c r="N47" i="1"/>
  <c r="W67" i="1"/>
  <c r="H52" i="1"/>
  <c r="T48" i="1"/>
  <c r="B38" i="1"/>
  <c r="B21" i="1"/>
  <c r="N56" i="1"/>
  <c r="H42" i="1"/>
  <c r="T72" i="1"/>
  <c r="Z21" i="1"/>
  <c r="N66" i="1"/>
  <c r="B53" i="1"/>
  <c r="N65" i="1"/>
  <c r="E77" i="1"/>
  <c r="Z53" i="1"/>
  <c r="Q36" i="1"/>
  <c r="Q82" i="1"/>
  <c r="Z71" i="1"/>
  <c r="K68" i="1"/>
  <c r="B49" i="1"/>
  <c r="Z30" i="1"/>
  <c r="H20" i="1"/>
  <c r="B82" i="1"/>
  <c r="H63" i="1"/>
  <c r="T47" i="1"/>
  <c r="H79" i="1"/>
  <c r="E72" i="1"/>
  <c r="B65" i="1"/>
  <c r="Z74" i="1"/>
  <c r="W79" i="1"/>
  <c r="Q67" i="1"/>
  <c r="Z58" i="1"/>
  <c r="T74" i="1"/>
  <c r="K69" i="1"/>
  <c r="Z62" i="1"/>
  <c r="W30" i="1"/>
  <c r="W51" i="1"/>
  <c r="T44" i="1"/>
  <c r="Q37" i="1"/>
  <c r="N30" i="1"/>
  <c r="K23" i="1"/>
  <c r="H16" i="1"/>
  <c r="E9" i="1"/>
  <c r="T27" i="1"/>
  <c r="Q20" i="1"/>
  <c r="N13" i="1"/>
  <c r="H34" i="1"/>
  <c r="T30" i="1"/>
  <c r="Q23" i="1"/>
  <c r="B20" i="1"/>
  <c r="N16" i="1"/>
  <c r="K9" i="1"/>
  <c r="H62" i="1"/>
  <c r="E55" i="1"/>
  <c r="K44" i="1"/>
  <c r="W40" i="1"/>
  <c r="Q6" i="1"/>
  <c r="T80" i="1"/>
  <c r="K82" i="1"/>
  <c r="W78" i="1"/>
  <c r="E68" i="1"/>
  <c r="Q64" i="1"/>
  <c r="T39" i="1"/>
  <c r="E73" i="1"/>
  <c r="Z57" i="1"/>
  <c r="K67" i="1"/>
  <c r="K50" i="1"/>
  <c r="N29" i="1"/>
  <c r="T57" i="1"/>
  <c r="K51" i="1"/>
  <c r="T40" i="1"/>
  <c r="B30" i="1"/>
  <c r="T8" i="1"/>
  <c r="H27" i="1"/>
  <c r="N9" i="1"/>
  <c r="T46" i="1"/>
  <c r="W33" i="1"/>
  <c r="T26" i="1"/>
  <c r="Q19" i="1"/>
  <c r="N12" i="1"/>
  <c r="B48" i="1"/>
  <c r="K40" i="1"/>
  <c r="H33" i="1"/>
  <c r="E26" i="1"/>
  <c r="B19" i="1"/>
  <c r="Z11" i="1"/>
  <c r="Z41" i="1"/>
  <c r="E54" i="1"/>
  <c r="E36" i="1"/>
  <c r="K56" i="1"/>
  <c r="W38" i="1"/>
  <c r="B68" i="1"/>
  <c r="K60" i="1"/>
  <c r="T77" i="1"/>
  <c r="Q70" i="1"/>
  <c r="T49" i="1"/>
  <c r="T56" i="1"/>
  <c r="Z60" i="1"/>
  <c r="K53" i="1"/>
  <c r="H26" i="1"/>
  <c r="T22" i="1"/>
  <c r="B12" i="1"/>
  <c r="N8" i="1"/>
  <c r="N60" i="1"/>
  <c r="N43" i="1"/>
  <c r="Z39" i="1"/>
  <c r="W32" i="1"/>
  <c r="T25" i="1"/>
  <c r="Q18" i="1"/>
  <c r="N11" i="1"/>
  <c r="AI85" i="1" l="1"/>
  <c r="AJ85" i="1" s="1"/>
  <c r="AI80" i="1"/>
  <c r="AJ80" i="1" s="1"/>
  <c r="AI22" i="1"/>
  <c r="AJ22" i="1" s="1"/>
  <c r="AI86" i="1"/>
  <c r="AJ86" i="1" s="1"/>
  <c r="AI75" i="1"/>
  <c r="AJ75" i="1" s="1"/>
  <c r="AI25" i="1"/>
  <c r="AJ25" i="1" s="1"/>
  <c r="AI13" i="1"/>
  <c r="AJ13" i="1" s="1"/>
  <c r="AI83" i="1"/>
  <c r="AJ83" i="1" s="1"/>
  <c r="AI54" i="1"/>
  <c r="AJ54" i="1" s="1"/>
  <c r="AI71" i="1"/>
  <c r="AJ71" i="1" s="1"/>
  <c r="AI74" i="1"/>
  <c r="AJ74" i="1" s="1"/>
  <c r="AI43" i="1"/>
  <c r="AJ43" i="1" s="1"/>
  <c r="AI56" i="1"/>
  <c r="AJ56" i="1" s="1"/>
  <c r="AI36" i="1"/>
  <c r="AJ36" i="1" s="1"/>
  <c r="AI16" i="1"/>
  <c r="AJ16" i="1" s="1"/>
  <c r="AI26" i="1"/>
  <c r="AJ26" i="1" s="1"/>
  <c r="AI49" i="1"/>
  <c r="AJ49" i="1" s="1"/>
  <c r="AI68" i="1"/>
  <c r="AJ68" i="1" s="1"/>
  <c r="AI60" i="1"/>
  <c r="AJ60" i="1" s="1"/>
  <c r="AI14" i="1"/>
  <c r="AJ14" i="1" s="1"/>
  <c r="AI31" i="1"/>
  <c r="AJ31" i="1" s="1"/>
  <c r="AI17" i="1"/>
  <c r="AJ17" i="1" s="1"/>
  <c r="AI73" i="1"/>
  <c r="AJ73" i="1" s="1"/>
  <c r="AI28" i="1"/>
  <c r="AJ28" i="1" s="1"/>
  <c r="AI53" i="1"/>
  <c r="AJ53" i="1" s="1"/>
  <c r="AI27" i="1"/>
  <c r="AJ27" i="1" s="1"/>
  <c r="AI59" i="1"/>
  <c r="AJ59" i="1" s="1"/>
  <c r="AI51" i="1"/>
  <c r="AJ51" i="1" s="1"/>
  <c r="AI45" i="1"/>
  <c r="AJ45" i="1" s="1"/>
  <c r="AI11" i="1"/>
  <c r="AJ11" i="1" s="1"/>
  <c r="AI67" i="1"/>
  <c r="AJ67" i="1" s="1"/>
  <c r="AI21" i="1"/>
  <c r="AJ21" i="1" s="1"/>
  <c r="AI70" i="1"/>
  <c r="AJ70" i="1" s="1"/>
  <c r="AI6" i="1"/>
  <c r="AJ6" i="1" s="1"/>
  <c r="AI9" i="1"/>
  <c r="AJ9" i="1" s="1"/>
  <c r="AI42" i="1"/>
  <c r="AJ42" i="1" s="1"/>
  <c r="AI84" i="1"/>
  <c r="AJ84" i="1" s="1"/>
  <c r="AI38" i="1"/>
  <c r="AJ38" i="1" s="1"/>
  <c r="AI65" i="1"/>
  <c r="AJ65" i="1" s="1"/>
  <c r="AI37" i="1"/>
  <c r="AJ37" i="1" s="1"/>
  <c r="AI61" i="1"/>
  <c r="AJ61" i="1" s="1"/>
  <c r="AI30" i="1"/>
  <c r="AJ30" i="1" s="1"/>
  <c r="AI50" i="1"/>
  <c r="AJ50" i="1" s="1"/>
  <c r="AI66" i="1"/>
  <c r="AJ66" i="1" s="1"/>
  <c r="AI41" i="1"/>
  <c r="AJ41" i="1" s="1"/>
  <c r="AI10" i="1"/>
  <c r="AJ10" i="1" s="1"/>
  <c r="AI52" i="1"/>
  <c r="AJ52" i="1" s="1"/>
  <c r="AI77" i="1"/>
  <c r="AJ77" i="1" s="1"/>
  <c r="AI23" i="1"/>
  <c r="AJ23" i="1" s="1"/>
  <c r="AI40" i="1"/>
  <c r="AJ40" i="1" s="1"/>
  <c r="AI20" i="1"/>
  <c r="AJ20" i="1" s="1"/>
  <c r="AI7" i="1"/>
  <c r="AJ7" i="1" s="1"/>
  <c r="AI78" i="1"/>
  <c r="AJ78" i="1" s="1"/>
  <c r="AI46" i="1"/>
  <c r="AJ46" i="1" s="1"/>
  <c r="AI76" i="1"/>
  <c r="AJ76" i="1" s="1"/>
  <c r="AI72" i="1"/>
  <c r="AJ72" i="1" s="1"/>
  <c r="AI33" i="1"/>
  <c r="AJ33" i="1" s="1"/>
  <c r="AI82" i="1"/>
  <c r="AJ82" i="1" s="1"/>
  <c r="AI44" i="1"/>
  <c r="AJ44" i="1" s="1"/>
  <c r="AI62" i="1"/>
  <c r="AJ62" i="1" s="1"/>
  <c r="AI79" i="1"/>
  <c r="AJ79" i="1" s="1"/>
  <c r="AI19" i="1"/>
  <c r="AJ19" i="1" s="1"/>
  <c r="AI34" i="1"/>
  <c r="AJ34" i="1" s="1"/>
  <c r="AI18" i="1"/>
  <c r="AJ18" i="1" s="1"/>
  <c r="AI55" i="1"/>
  <c r="AJ55" i="1" s="1"/>
  <c r="AI39" i="1"/>
  <c r="AJ39" i="1" s="1"/>
  <c r="AI58" i="1"/>
  <c r="AJ58" i="1" s="1"/>
  <c r="AI24" i="1"/>
  <c r="AJ24" i="1" s="1"/>
  <c r="AI29" i="1"/>
  <c r="AJ29" i="1" s="1"/>
  <c r="AI81" i="1"/>
  <c r="AJ81" i="1" s="1"/>
  <c r="AI63" i="1"/>
  <c r="AJ63" i="1" s="1"/>
  <c r="AI12" i="1"/>
  <c r="AJ12" i="1" s="1"/>
  <c r="AI47" i="1"/>
  <c r="AJ47" i="1" s="1"/>
  <c r="AI64" i="1"/>
  <c r="AJ64" i="1" s="1"/>
  <c r="AI35" i="1"/>
  <c r="AJ35" i="1" s="1"/>
  <c r="AI48" i="1"/>
  <c r="AJ48" i="1" s="1"/>
  <c r="AI69" i="1"/>
  <c r="AJ69" i="1" s="1"/>
  <c r="AI15" i="1"/>
  <c r="AJ15" i="1" s="1"/>
  <c r="AI32" i="1"/>
  <c r="AJ32" i="1" s="1"/>
  <c r="AI57" i="1"/>
  <c r="AJ57" i="1" s="1"/>
  <c r="AI8" i="1"/>
  <c r="AJ8" i="1" s="1"/>
  <c r="R9" i="13"/>
  <c r="R3" i="13"/>
  <c r="R5" i="13"/>
  <c r="R8" i="13"/>
  <c r="R7" i="13"/>
  <c r="R4" i="13"/>
  <c r="R6" i="13"/>
  <c r="R10" i="13"/>
  <c r="J32" i="5"/>
  <c r="G32" i="5"/>
  <c r="I32" i="5"/>
  <c r="H32" i="5"/>
  <c r="M32" i="5" s="1"/>
  <c r="G52" i="5"/>
  <c r="H52" i="5"/>
  <c r="M52" i="5" s="1"/>
  <c r="I52" i="5"/>
  <c r="J52" i="5"/>
  <c r="H51" i="5"/>
  <c r="M51" i="5" s="1"/>
  <c r="I51" i="5"/>
  <c r="G51" i="5"/>
  <c r="J51" i="5"/>
  <c r="G26" i="5"/>
  <c r="I26" i="5"/>
  <c r="H26" i="5"/>
  <c r="M26" i="5" s="1"/>
  <c r="J26" i="5"/>
  <c r="H62" i="5"/>
  <c r="M62" i="5" s="1"/>
  <c r="J62" i="5"/>
  <c r="I62" i="5"/>
  <c r="G62" i="5"/>
  <c r="G82" i="5"/>
  <c r="H82" i="5"/>
  <c r="M82" i="5" s="1"/>
  <c r="I82" i="5"/>
  <c r="J82" i="5"/>
  <c r="J80" i="5"/>
  <c r="G80" i="5"/>
  <c r="I80" i="5"/>
  <c r="H80" i="5"/>
  <c r="M80" i="5" s="1"/>
  <c r="H29" i="5"/>
  <c r="M29" i="5" s="1"/>
  <c r="G29" i="5"/>
  <c r="J29" i="5"/>
  <c r="I29" i="5"/>
  <c r="J56" i="5"/>
  <c r="H56" i="5"/>
  <c r="M56" i="5" s="1"/>
  <c r="G56" i="5"/>
  <c r="I56" i="5"/>
  <c r="G17" i="5"/>
  <c r="I17" i="5"/>
  <c r="H17" i="5"/>
  <c r="M17" i="5" s="1"/>
  <c r="J17" i="5"/>
  <c r="H39" i="5"/>
  <c r="M39" i="5" s="1"/>
  <c r="I39" i="5"/>
  <c r="G39" i="5"/>
  <c r="J39" i="5"/>
  <c r="J64" i="5"/>
  <c r="G64" i="5"/>
  <c r="I64" i="5"/>
  <c r="H64" i="5"/>
  <c r="M64" i="5" s="1"/>
  <c r="I19" i="5"/>
  <c r="H19" i="5"/>
  <c r="M19" i="5" s="1"/>
  <c r="J19" i="5"/>
  <c r="G19" i="5"/>
  <c r="J48" i="5"/>
  <c r="G48" i="5"/>
  <c r="H48" i="5"/>
  <c r="M48" i="5" s="1"/>
  <c r="I48" i="5"/>
  <c r="G77" i="5"/>
  <c r="I77" i="5"/>
  <c r="H77" i="5"/>
  <c r="M77" i="5" s="1"/>
  <c r="J77" i="5"/>
  <c r="G81" i="5"/>
  <c r="I81" i="5"/>
  <c r="J81" i="5"/>
  <c r="H81" i="5"/>
  <c r="M81" i="5" s="1"/>
  <c r="G30" i="5"/>
  <c r="H30" i="5"/>
  <c r="M30" i="5" s="1"/>
  <c r="J30" i="5"/>
  <c r="I30" i="5"/>
  <c r="I27" i="5"/>
  <c r="G27" i="5"/>
  <c r="H27" i="5"/>
  <c r="M27" i="5" s="1"/>
  <c r="J27" i="5"/>
  <c r="I83" i="5"/>
  <c r="H83" i="5"/>
  <c r="M83" i="5" s="1"/>
  <c r="J83" i="5"/>
  <c r="G83" i="5"/>
  <c r="G36" i="5"/>
  <c r="J36" i="5"/>
  <c r="H36" i="5"/>
  <c r="M36" i="5" s="1"/>
  <c r="I36" i="5"/>
  <c r="H47" i="5"/>
  <c r="M47" i="5" s="1"/>
  <c r="G47" i="5"/>
  <c r="J47" i="5"/>
  <c r="I47" i="5"/>
  <c r="G60" i="5"/>
  <c r="I60" i="5"/>
  <c r="J60" i="5"/>
  <c r="H60" i="5"/>
  <c r="M60" i="5" s="1"/>
  <c r="H71" i="5"/>
  <c r="M71" i="5" s="1"/>
  <c r="J71" i="5"/>
  <c r="G71" i="5"/>
  <c r="I71" i="5"/>
  <c r="G34" i="5"/>
  <c r="H34" i="5"/>
  <c r="M34" i="5" s="1"/>
  <c r="J34" i="5"/>
  <c r="I34" i="5"/>
  <c r="G74" i="5"/>
  <c r="I74" i="5"/>
  <c r="H74" i="5"/>
  <c r="M74" i="5" s="1"/>
  <c r="J74" i="5"/>
  <c r="G50" i="5"/>
  <c r="J50" i="5"/>
  <c r="H50" i="5"/>
  <c r="M50" i="5" s="1"/>
  <c r="I50" i="5"/>
  <c r="G7" i="5"/>
  <c r="H7" i="5"/>
  <c r="M7" i="5" s="1"/>
  <c r="J7" i="5"/>
  <c r="I7" i="5"/>
  <c r="H37" i="5"/>
  <c r="M37" i="5" s="1"/>
  <c r="I37" i="5"/>
  <c r="J37" i="5"/>
  <c r="G37" i="5"/>
  <c r="H69" i="5"/>
  <c r="M69" i="5" s="1"/>
  <c r="J69" i="5"/>
  <c r="I69" i="5"/>
  <c r="G69" i="5"/>
  <c r="G25" i="5"/>
  <c r="H25" i="5"/>
  <c r="M25" i="5" s="1"/>
  <c r="J25" i="5"/>
  <c r="I25" i="5"/>
  <c r="G58" i="5"/>
  <c r="H58" i="5"/>
  <c r="M58" i="5" s="1"/>
  <c r="I58" i="5"/>
  <c r="J58" i="5"/>
  <c r="H53" i="5"/>
  <c r="M53" i="5" s="1"/>
  <c r="J53" i="5"/>
  <c r="I53" i="5"/>
  <c r="G53" i="5"/>
  <c r="H79" i="5"/>
  <c r="M79" i="5" s="1"/>
  <c r="G79" i="5"/>
  <c r="I79" i="5"/>
  <c r="J79" i="5"/>
  <c r="I35" i="5"/>
  <c r="J35" i="5"/>
  <c r="G35" i="5"/>
  <c r="H35" i="5"/>
  <c r="M35" i="5" s="1"/>
  <c r="H55" i="5"/>
  <c r="M55" i="5" s="1"/>
  <c r="I55" i="5"/>
  <c r="G55" i="5"/>
  <c r="J55" i="5"/>
  <c r="G28" i="5"/>
  <c r="J28" i="5"/>
  <c r="I28" i="5"/>
  <c r="H28" i="5"/>
  <c r="M28" i="5" s="1"/>
  <c r="J8" i="5"/>
  <c r="H8" i="5"/>
  <c r="M8" i="5" s="1"/>
  <c r="I8" i="5"/>
  <c r="G8" i="5"/>
  <c r="G38" i="5"/>
  <c r="J38" i="5"/>
  <c r="H38" i="5"/>
  <c r="M38" i="5" s="1"/>
  <c r="I38" i="5"/>
  <c r="H63" i="5"/>
  <c r="M63" i="5" s="1"/>
  <c r="I63" i="5"/>
  <c r="J63" i="5"/>
  <c r="G63" i="5"/>
  <c r="G10" i="5"/>
  <c r="J10" i="5"/>
  <c r="I10" i="5"/>
  <c r="H10" i="5"/>
  <c r="M10" i="5" s="1"/>
  <c r="G73" i="5"/>
  <c r="H73" i="5"/>
  <c r="M73" i="5" s="1"/>
  <c r="I73" i="5"/>
  <c r="J73" i="5"/>
  <c r="G54" i="5"/>
  <c r="I54" i="5"/>
  <c r="H54" i="5"/>
  <c r="M54" i="5" s="1"/>
  <c r="J54" i="5"/>
  <c r="G65" i="5"/>
  <c r="J65" i="5"/>
  <c r="H65" i="5"/>
  <c r="M65" i="5" s="1"/>
  <c r="I65" i="5"/>
  <c r="H13" i="5"/>
  <c r="M13" i="5" s="1"/>
  <c r="I13" i="5"/>
  <c r="J13" i="5"/>
  <c r="G13" i="5"/>
  <c r="G42" i="5"/>
  <c r="I42" i="5"/>
  <c r="J42" i="5"/>
  <c r="H42" i="5"/>
  <c r="M42" i="5" s="1"/>
  <c r="I43" i="5"/>
  <c r="H43" i="5"/>
  <c r="M43" i="5" s="1"/>
  <c r="J43" i="5"/>
  <c r="G43" i="5"/>
  <c r="J70" i="5"/>
  <c r="I70" i="5"/>
  <c r="G70" i="5"/>
  <c r="H70" i="5"/>
  <c r="M70" i="5" s="1"/>
  <c r="H23" i="5"/>
  <c r="M23" i="5" s="1"/>
  <c r="J23" i="5"/>
  <c r="I23" i="5"/>
  <c r="G23" i="5"/>
  <c r="H45" i="5"/>
  <c r="M45" i="5" s="1"/>
  <c r="J45" i="5"/>
  <c r="G45" i="5"/>
  <c r="I45" i="5"/>
  <c r="G76" i="5"/>
  <c r="H76" i="5"/>
  <c r="M76" i="5" s="1"/>
  <c r="J76" i="5"/>
  <c r="I76" i="5"/>
  <c r="G33" i="5"/>
  <c r="J33" i="5"/>
  <c r="I33" i="5"/>
  <c r="H33" i="5"/>
  <c r="M33" i="5" s="1"/>
  <c r="G78" i="5"/>
  <c r="H78" i="5"/>
  <c r="M78" i="5" s="1"/>
  <c r="I78" i="5"/>
  <c r="J78" i="5"/>
  <c r="G61" i="5"/>
  <c r="H61" i="5"/>
  <c r="M61" i="5" s="1"/>
  <c r="I61" i="5"/>
  <c r="J61" i="5"/>
  <c r="H14" i="5"/>
  <c r="M14" i="5" s="1"/>
  <c r="G14" i="5"/>
  <c r="I14" i="5"/>
  <c r="J14" i="5"/>
  <c r="G57" i="5"/>
  <c r="J57" i="5"/>
  <c r="I57" i="5"/>
  <c r="H57" i="5"/>
  <c r="M57" i="5" s="1"/>
  <c r="G68" i="5"/>
  <c r="H68" i="5"/>
  <c r="M68" i="5" s="1"/>
  <c r="I68" i="5"/>
  <c r="J68" i="5"/>
  <c r="G44" i="5"/>
  <c r="I44" i="5"/>
  <c r="H44" i="5"/>
  <c r="M44" i="5" s="1"/>
  <c r="J44" i="5"/>
  <c r="J16" i="5"/>
  <c r="H16" i="5"/>
  <c r="M16" i="5" s="1"/>
  <c r="I16" i="5"/>
  <c r="G16" i="5"/>
  <c r="H46" i="5"/>
  <c r="M46" i="5" s="1"/>
  <c r="I46" i="5"/>
  <c r="G46" i="5"/>
  <c r="J46" i="5"/>
  <c r="G20" i="5"/>
  <c r="H20" i="5"/>
  <c r="M20" i="5" s="1"/>
  <c r="J20" i="5"/>
  <c r="I20" i="5"/>
  <c r="G18" i="5"/>
  <c r="I18" i="5"/>
  <c r="H18" i="5"/>
  <c r="M18" i="5" s="1"/>
  <c r="J18" i="5"/>
  <c r="J40" i="5"/>
  <c r="G40" i="5"/>
  <c r="I40" i="5"/>
  <c r="H40" i="5"/>
  <c r="M40" i="5" s="1"/>
  <c r="I67" i="5"/>
  <c r="G67" i="5"/>
  <c r="H67" i="5"/>
  <c r="M67" i="5" s="1"/>
  <c r="J67" i="5"/>
  <c r="J72" i="5"/>
  <c r="I72" i="5"/>
  <c r="G72" i="5"/>
  <c r="H72" i="5"/>
  <c r="M72" i="5" s="1"/>
  <c r="H21" i="5"/>
  <c r="M21" i="5" s="1"/>
  <c r="G21" i="5"/>
  <c r="J21" i="5"/>
  <c r="I21" i="5"/>
  <c r="G49" i="5"/>
  <c r="I49" i="5"/>
  <c r="H49" i="5"/>
  <c r="M49" i="5" s="1"/>
  <c r="J49" i="5"/>
  <c r="G9" i="5"/>
  <c r="J9" i="5"/>
  <c r="H9" i="5"/>
  <c r="M9" i="5" s="1"/>
  <c r="I9" i="5"/>
  <c r="G12" i="5"/>
  <c r="J12" i="5"/>
  <c r="I12" i="5"/>
  <c r="H12" i="5"/>
  <c r="M12" i="5" s="1"/>
  <c r="H31" i="5"/>
  <c r="M31" i="5" s="1"/>
  <c r="G31" i="5"/>
  <c r="I31" i="5"/>
  <c r="J31" i="5"/>
  <c r="I59" i="5"/>
  <c r="H59" i="5"/>
  <c r="M59" i="5" s="1"/>
  <c r="J59" i="5"/>
  <c r="G59" i="5"/>
  <c r="G6" i="5"/>
  <c r="H6" i="5"/>
  <c r="M6" i="5" s="1"/>
  <c r="J6" i="5"/>
  <c r="I6" i="5"/>
  <c r="G41" i="5"/>
  <c r="H41" i="5"/>
  <c r="M41" i="5" s="1"/>
  <c r="J41" i="5"/>
  <c r="I41" i="5"/>
  <c r="J24" i="5"/>
  <c r="I24" i="5"/>
  <c r="H24" i="5"/>
  <c r="M24" i="5" s="1"/>
  <c r="G24" i="5"/>
  <c r="G66" i="5"/>
  <c r="J66" i="5"/>
  <c r="H66" i="5"/>
  <c r="M66" i="5" s="1"/>
  <c r="I66" i="5"/>
  <c r="J22" i="5"/>
  <c r="H22" i="5"/>
  <c r="M22" i="5" s="1"/>
  <c r="I22" i="5"/>
  <c r="G22" i="5"/>
  <c r="I11" i="5"/>
  <c r="G11" i="5"/>
  <c r="H11" i="5"/>
  <c r="M11" i="5" s="1"/>
  <c r="J11" i="5"/>
  <c r="I75" i="5"/>
  <c r="H75" i="5"/>
  <c r="M75" i="5" s="1"/>
  <c r="J75" i="5"/>
  <c r="G75" i="5"/>
  <c r="G15" i="5"/>
  <c r="I15" i="5"/>
  <c r="H15" i="5"/>
  <c r="M15" i="5" s="1"/>
  <c r="J15" i="5"/>
  <c r="V10" i="13" l="1"/>
  <c r="U10" i="13" s="1"/>
  <c r="V6" i="13"/>
  <c r="U6" i="13" s="1"/>
  <c r="V4" i="13"/>
  <c r="U4" i="13" s="1"/>
  <c r="V7" i="13"/>
  <c r="U7" i="13" s="1"/>
  <c r="V8" i="13"/>
  <c r="U8" i="13" s="1"/>
  <c r="V5" i="13"/>
  <c r="U5" i="13" s="1"/>
  <c r="V3" i="13"/>
  <c r="U3" i="13" s="1"/>
  <c r="V9" i="13"/>
  <c r="U9" i="13" s="1"/>
  <c r="K6" i="5"/>
  <c r="K21" i="5"/>
  <c r="K7" i="5"/>
  <c r="K47" i="5"/>
  <c r="K30" i="5"/>
  <c r="K56" i="5"/>
  <c r="K45" i="5"/>
  <c r="K71" i="5"/>
  <c r="K39" i="5"/>
  <c r="K65" i="5"/>
  <c r="K83" i="5"/>
  <c r="K19" i="5"/>
  <c r="K80" i="5"/>
  <c r="K11" i="5"/>
  <c r="K9" i="5"/>
  <c r="K62" i="5"/>
  <c r="K72" i="5"/>
  <c r="K32" i="5"/>
  <c r="K70" i="5"/>
  <c r="K59" i="5"/>
  <c r="K40" i="5"/>
  <c r="K16" i="5"/>
  <c r="K8" i="5"/>
  <c r="K42" i="5"/>
  <c r="K63" i="5"/>
  <c r="K12" i="5"/>
  <c r="K68" i="5"/>
  <c r="K14" i="5"/>
  <c r="K78" i="5"/>
  <c r="K23" i="5"/>
  <c r="K43" i="5"/>
  <c r="K10" i="5"/>
  <c r="K28" i="5"/>
  <c r="K53" i="5"/>
  <c r="K64" i="5"/>
  <c r="K82" i="5"/>
  <c r="K52" i="5"/>
  <c r="K67" i="5"/>
  <c r="K24" i="5"/>
  <c r="K66" i="5"/>
  <c r="K38" i="5"/>
  <c r="K50" i="5"/>
  <c r="K36" i="5"/>
  <c r="K75" i="5"/>
  <c r="K22" i="5"/>
  <c r="K46" i="5"/>
  <c r="K55" i="5"/>
  <c r="K74" i="5"/>
  <c r="K41" i="5"/>
  <c r="K20" i="5"/>
  <c r="K76" i="5"/>
  <c r="K25" i="5"/>
  <c r="K34" i="5"/>
  <c r="K27" i="5"/>
  <c r="K48" i="5"/>
  <c r="K29" i="5"/>
  <c r="K18" i="5"/>
  <c r="K44" i="5"/>
  <c r="K77" i="5"/>
  <c r="K15" i="5"/>
  <c r="K49" i="5"/>
  <c r="K37" i="5"/>
  <c r="K60" i="5"/>
  <c r="K81" i="5"/>
  <c r="K17" i="5"/>
  <c r="K26" i="5"/>
  <c r="K13" i="5"/>
  <c r="K54" i="5"/>
  <c r="K35" i="5"/>
  <c r="K31" i="5"/>
  <c r="K57" i="5"/>
  <c r="K61" i="5"/>
  <c r="K33" i="5"/>
  <c r="K73" i="5"/>
  <c r="K79" i="5"/>
  <c r="K58" i="5"/>
  <c r="K69" i="5"/>
  <c r="K51" i="5"/>
  <c r="E6" i="1"/>
  <c r="AD6" i="1"/>
  <c r="AF6" i="1" s="1"/>
  <c r="C6" i="5" l="1"/>
</calcChain>
</file>

<file path=xl/sharedStrings.xml><?xml version="1.0" encoding="utf-8"?>
<sst xmlns="http://schemas.openxmlformats.org/spreadsheetml/2006/main" count="509" uniqueCount="241">
  <si>
    <t>Bestand</t>
  </si>
  <si>
    <t>201-Feldkirchen</t>
  </si>
  <si>
    <t>202-Hermagor</t>
  </si>
  <si>
    <t>203-Klagenfurt</t>
  </si>
  <si>
    <t>204-Spittal/Drau</t>
  </si>
  <si>
    <t>205-St. Veit/Glan</t>
  </si>
  <si>
    <t>206-Villach</t>
  </si>
  <si>
    <t>207-Völkermarkt</t>
  </si>
  <si>
    <t>208-Wolfsberg</t>
  </si>
  <si>
    <t>Summe</t>
  </si>
  <si>
    <t>Stellenandrang</t>
  </si>
  <si>
    <t>K.A.</t>
  </si>
  <si>
    <t>02 - Ackerbau-, Tierzucht-, Gartenbauberufe</t>
  </si>
  <si>
    <t>05 - Techniker/innen für Forstwirtschaft</t>
  </si>
  <si>
    <t>06 - Forstarbeiter/innen, Jagd-, Fischerberufe</t>
  </si>
  <si>
    <t>10 - Bergleute und verwandte Berufe</t>
  </si>
  <si>
    <t>11 - Erdöl- und Erdgasgewinner/innen, übrige Tiefbohrer/innen</t>
  </si>
  <si>
    <t>14 - Ziegelmacher/innen, Keramiker/innen</t>
  </si>
  <si>
    <t>15 - Glasmacher/innen, Glasbearbeiter/innen</t>
  </si>
  <si>
    <t>16 - Bauberufe</t>
  </si>
  <si>
    <t>17 - Bauberufe</t>
  </si>
  <si>
    <t>18 - Eisen-, Metallgewinner/innen, Walzer/innen, Gießer/innen</t>
  </si>
  <si>
    <t>19 - Schmied(e)innen, Schlosser/innen, Werkzeugmacher/innen</t>
  </si>
  <si>
    <t>24 - Elektriker/innen</t>
  </si>
  <si>
    <t>25 - Holzverarbeiter/innen</t>
  </si>
  <si>
    <t>26 - Verwandte Berufe der Holzverarbeiter/innen</t>
  </si>
  <si>
    <t>27 - Ledererzeuger/innen und Lederbearbeiter/innen</t>
  </si>
  <si>
    <t>28 - Textilberufe</t>
  </si>
  <si>
    <t>29 - Textilberufe</t>
  </si>
  <si>
    <t>30 - Bekleidungshersteller/innen, andere Textilverarbeiter/innen</t>
  </si>
  <si>
    <t>31 - Bekleidungshersteller/innen, andere Textilverarbeiter/innen</t>
  </si>
  <si>
    <t>32 - Schuhmacher/innen, Schuharbeiter/innen</t>
  </si>
  <si>
    <t>33 - Holzstoff-, Papierhersteller/innen, Papierverarbeiter/innen</t>
  </si>
  <si>
    <t>34 - Grafische Berufe</t>
  </si>
  <si>
    <t>35 - Chemie-, Gummiarbeiter/innen, Kunststoffverarbeiter/innen</t>
  </si>
  <si>
    <t>36 - Nahrungs- und Genußmittelhersteller/innen</t>
  </si>
  <si>
    <t>37 - Nahrungs- und Genußmittelhersteller/innen</t>
  </si>
  <si>
    <t>38 - Maschinist(en)innen, Heizer/innen</t>
  </si>
  <si>
    <t>39 - Hilfsberufe allgemeiner Art</t>
  </si>
  <si>
    <t>40 - Händler/innen, Ein- und Verkäufer/innen</t>
  </si>
  <si>
    <t>42 - Landverkehrsberufe</t>
  </si>
  <si>
    <t>43 - Wasserverkehrsberufe</t>
  </si>
  <si>
    <t>44 - Luftverkehrsberufe</t>
  </si>
  <si>
    <t>45 - Nachrichtenverkehrsberufe</t>
  </si>
  <si>
    <t>46 - Speditions-, Fremdenverkehrsfachleute (m./w.)</t>
  </si>
  <si>
    <t>47 - Transportarbeiter/innen</t>
  </si>
  <si>
    <t>48 - Boten, Amts-, Büro- und Geschäftsdiener/innen</t>
  </si>
  <si>
    <t>50 - Hoteliers (m./w.), Gastwirt(e)innen und verwandte leitende Berufe</t>
  </si>
  <si>
    <t>51 - Hotel- und Gaststättenberufe anderer Art</t>
  </si>
  <si>
    <t>52 - Köch(e)innen, Küchengehilf(en)innen</t>
  </si>
  <si>
    <t>53 - Haushälter/innen, Hausgehilf(en)innen, Hauswart(e)innen</t>
  </si>
  <si>
    <t>54 - Rauchfangkehrer/innen, Gebäudereiniger/innen</t>
  </si>
  <si>
    <t>55 - Chemischputzer/innen, Wäscher/innen, Bügler/innen</t>
  </si>
  <si>
    <t>56 - Reinigungsberufe anderer Art</t>
  </si>
  <si>
    <t>57 - Friseur(e)innen, Schönheitspfleger/innen und verwandte Berufe</t>
  </si>
  <si>
    <t>59 - Übrige Dienstleistungsberufe</t>
  </si>
  <si>
    <t>60 - Techniker/innen für Montanistik</t>
  </si>
  <si>
    <t>61 - Architekt(en)innen, Techniker/innen für Bauwesen, Vermessungswesen</t>
  </si>
  <si>
    <t>62 - Techniker/innen für Maschinenbau, Elektronik</t>
  </si>
  <si>
    <t>63 - Techniker/innen für Chemie, Physik, Chemiker, Physiker (m./w.)</t>
  </si>
  <si>
    <t>64 - Techniker/innen, soweit nicht anderweitig eingeordnet</t>
  </si>
  <si>
    <t>65 - Techniker/innen ohne Angabe eines Fachgebietes</t>
  </si>
  <si>
    <t>68 - Zeichner/innen</t>
  </si>
  <si>
    <t>73 - Sicherheitsorgane (m./w.)</t>
  </si>
  <si>
    <t>75 - Jurist(en)innen, Wirtschaftsberater/innen</t>
  </si>
  <si>
    <t>76 - Tätige Betriebsinhaber/innen, Direktor(en)innen, Geschäftsleiter/innen</t>
  </si>
  <si>
    <t>77 - Buchhalter/innen, Kassier(e)innen und verwandte Berufe</t>
  </si>
  <si>
    <t>78 - Übrige Büroberufe, Verwaltungshilfsberufe</t>
  </si>
  <si>
    <t>80 - Gesundheitsberufe</t>
  </si>
  <si>
    <t>81 - Fürsorger/innen, Sozialarbeiter/innen</t>
  </si>
  <si>
    <t>82 - Berufe des religiösen Dienstes</t>
  </si>
  <si>
    <t>83 - Lehrer/innen, Erzieher/innen ohne Turn-, Sportlehrer/innen</t>
  </si>
  <si>
    <t>84 - Wissenschafter/innen und verwandte Berufe</t>
  </si>
  <si>
    <t>85 - Schriftsteller/innen, Journalist(en)innen, Dolmetscher/innen</t>
  </si>
  <si>
    <t>86 - Bildende Künste und verwandte Berufe</t>
  </si>
  <si>
    <t>87 - Darstellende Künstler/innen, Musiker/innen</t>
  </si>
  <si>
    <t>88 - Turn-, Sportberufe</t>
  </si>
  <si>
    <t>89 - Übrige Unterhaltungsberufe</t>
  </si>
  <si>
    <t>01 - Techniker/innen f. Landw., landw. Förderungsbeamt(e)innen</t>
  </si>
  <si>
    <t>12 - Steingewinner/in</t>
  </si>
  <si>
    <t>13 - Steinbearbeiter/innen und verwandte Berufe</t>
  </si>
  <si>
    <t>20 - Maschineneinrichter/innen, Berufe der masch. Metallbearb.</t>
  </si>
  <si>
    <t>21 - Spengler/innen, Rohrinstallateure, Metallverbinder/innen</t>
  </si>
  <si>
    <t>22 - Mechaniker/innen u. verwandte Ber., Schmuckwarenmacher/innen</t>
  </si>
  <si>
    <t>23 - Übrige Metallwarenmacher/innen,Met.-oberflächenveredler/innen</t>
  </si>
  <si>
    <t>41 - Handelsvertreter/innen, Werbefachl.,Vermitt. u. verw. Berufe</t>
  </si>
  <si>
    <t>50 - Hoteliers (m./w.), Gastwirt(e)innen und verw. leit. Berufe</t>
  </si>
  <si>
    <t>57 - Friseur(e)innen, Schönheitspfleger/innen und verw. Berufe</t>
  </si>
  <si>
    <t>58 - Dienstleistungsberufe des Gesundheitswesen</t>
  </si>
  <si>
    <t>61 - Architekt(en)innen, Techniker/innen für Bauw., Vermessungsw.</t>
  </si>
  <si>
    <t>66 - Techn. u. physikal.-techn. Sonderber., Chemielaborant(en)innen</t>
  </si>
  <si>
    <t>71 - Verwaltungsfachbedienstete (m./w.)</t>
  </si>
  <si>
    <t>76 - Tätige Betriebsinh., Direktor(en)innen, Geschäftsleiter/innen</t>
  </si>
  <si>
    <t>99 - unbestimmt (nur Pst)</t>
  </si>
  <si>
    <t>Kärnten</t>
  </si>
  <si>
    <t>20 - Maschineneinrichter/innen, Berufe der maschinellen Metallbearbeitung</t>
  </si>
  <si>
    <t>21 - Spengler/innen, Rohrinstallateur(e)innen, Metallverbinder/innen</t>
  </si>
  <si>
    <t>22 - Mechaniker/innen und verwandte Berufe, Schmuckwarenmacher/innen</t>
  </si>
  <si>
    <t>23 - Übrige Metallwarenmacher/innen, Metalloberflächenveredler/innen</t>
  </si>
  <si>
    <t>41 - Handelsvertreter/innen, Werbefachleute, Vermittler/innen und verwandte Berufe</t>
  </si>
  <si>
    <t>Feldkirchen</t>
  </si>
  <si>
    <t>Hermagor</t>
  </si>
  <si>
    <t>Klagenfurt</t>
  </si>
  <si>
    <t>Spittal/Drau</t>
  </si>
  <si>
    <t>St. Veit</t>
  </si>
  <si>
    <t>Villach</t>
  </si>
  <si>
    <t>Völkermarkt</t>
  </si>
  <si>
    <t>Wolfsberg</t>
  </si>
  <si>
    <t>Andrang</t>
  </si>
  <si>
    <t>AL</t>
  </si>
  <si>
    <t>OS</t>
  </si>
  <si>
    <t>Ktn</t>
  </si>
  <si>
    <t>Teaminhalt/200/200/Statistik/Katharina Krassnig/Stellenandrang/AL_akt_Mon_RGS</t>
  </si>
  <si>
    <t>Teaminhalt/200/200/Statistik/Katharina Krassnig/Stellenandrang/OS_akt_Mon_RGS</t>
  </si>
  <si>
    <t>Gesamt</t>
  </si>
  <si>
    <t>#</t>
  </si>
  <si>
    <t>=WENN(ISTFEHLER(SVERWEIS(AC6;AL!$B$3:$K$82;2;0));"";SVERWEIS(AC6;AL!$B$3:$K$82;2;0))</t>
  </si>
  <si>
    <t>Spalte L nach B verschieben</t>
  </si>
  <si>
    <t>Stellenandrang - AL ohne EZ und mind. Lehrausbildung, OS sof. verf. und mind. Lehrausbildung</t>
  </si>
  <si>
    <t>Auswahl Regionalstellen</t>
  </si>
  <si>
    <t>Anzahl der Berufszweisteller</t>
  </si>
  <si>
    <t>Spaltenindex für die ausgewählte RGS</t>
  </si>
  <si>
    <t>=BEREICH.VERSCHIEBEN(Stellenandrang_RGSen!$A$5;1;$C$3;$C$4;1)</t>
  </si>
  <si>
    <t>=BEREICH.VERSCHIEBEN(Stellenandrang_RGSen!$A$5;1;$C$3+1;$C$4;1)</t>
  </si>
  <si>
    <t>=BEREICH.VERSCHIEBEN(Stellenandrang_RGSen!$A$5;1;$C$3+2;$C$4;1)</t>
  </si>
  <si>
    <t>Zeilennummer</t>
  </si>
  <si>
    <t>Berufe</t>
  </si>
  <si>
    <t>=BEREICH.VERSCHIEBEN(Stellenandrang_RGSen!$A$5;1;0;$C$4;1)</t>
  </si>
  <si>
    <t>Hilfsspalte</t>
  </si>
  <si>
    <t>Anzahl der Berufe mit AL/OS &gt; 0</t>
  </si>
  <si>
    <t>dia_berufe</t>
  </si>
  <si>
    <t>=BEREICH.VERSCHIEBEN($G$5;1;0;$C$6;1)</t>
  </si>
  <si>
    <t>dia_andrang</t>
  </si>
  <si>
    <t>=BEREICH.VERSCHIEBEN($H$5;1;0;$C$6;1)</t>
  </si>
  <si>
    <t>dia_os</t>
  </si>
  <si>
    <t>=BEREICH.VERSCHIEBEN($I$5;1;0;$C$6;1)</t>
  </si>
  <si>
    <t>dia_al</t>
  </si>
  <si>
    <t>=BEREICH.VERSCHIEBEN($J$5;1;0;$C$6;1)</t>
  </si>
  <si>
    <t>Auswahl Berufe</t>
  </si>
  <si>
    <t>Zeilenindex für den ausgewählten Beruf</t>
  </si>
  <si>
    <t>and_201</t>
  </si>
  <si>
    <t>and_202</t>
  </si>
  <si>
    <t>and_203</t>
  </si>
  <si>
    <t>and_204</t>
  </si>
  <si>
    <t>and_205</t>
  </si>
  <si>
    <t>and_206</t>
  </si>
  <si>
    <t>and_207</t>
  </si>
  <si>
    <t>and_208</t>
  </si>
  <si>
    <t>al_201</t>
  </si>
  <si>
    <t>al_202</t>
  </si>
  <si>
    <t>al_203</t>
  </si>
  <si>
    <t>al_204</t>
  </si>
  <si>
    <t>al_205</t>
  </si>
  <si>
    <t>al_206</t>
  </si>
  <si>
    <t>al_207</t>
  </si>
  <si>
    <t>al_208</t>
  </si>
  <si>
    <t>os_201</t>
  </si>
  <si>
    <t>os_202</t>
  </si>
  <si>
    <t>os_203</t>
  </si>
  <si>
    <t>os_204</t>
  </si>
  <si>
    <t>os_205</t>
  </si>
  <si>
    <t>os_206</t>
  </si>
  <si>
    <t>os_207</t>
  </si>
  <si>
    <t>os_208</t>
  </si>
  <si>
    <t>=BEREICH.VERSCHIEBEN(Stellenandrang_RGSen!$A$5;$C$3;1;1;1)</t>
  </si>
  <si>
    <t>=BEREICH.VERSCHIEBEN(Stellenandrang_RGSen!$A$5;$C$3;2;1;1)</t>
  </si>
  <si>
    <t>=BEREICH.VERSCHIEBEN(Stellenandrang_RGSen!$A$5;$C$3;3;1;1)</t>
  </si>
  <si>
    <t>=BEREICH.VERSCHIEBEN(Stellenandrang_RGSen!$A$5;$C$3;4;1;1)</t>
  </si>
  <si>
    <t>Spaltennnummer</t>
  </si>
  <si>
    <t>RGS</t>
  </si>
  <si>
    <t>y-Achse f Andr</t>
  </si>
  <si>
    <t>Andr_diagr</t>
  </si>
  <si>
    <t xml:space="preserve">Lösung kombiniertes Diagramm: </t>
  </si>
  <si>
    <t>Verbunddiagramm, Andrang = Punkt (X,Y) - Sekundärachse</t>
  </si>
  <si>
    <t>AL + OS = Balken, Primärachse</t>
  </si>
  <si>
    <t>für Datenreihe Andrang neue Hilfsspalte mit Zahlen von 1- 78</t>
  </si>
  <si>
    <t>benannter Bereich dia_yachse mit der Zeilenanzahl aus C6</t>
  </si>
  <si>
    <t>weitere Hilfsspalte für die Werte: alle #wert und 0 umgewandelt in #nv, damit sie nicht im Dia angezeigt werden</t>
  </si>
  <si>
    <t>den benannten Bereich dia_andrang auf diese neue Hilfsspalte ändern</t>
  </si>
  <si>
    <t>Sekundärachse: in umgekehrter Reihenfolge: Min = 1 (nicht 0) Max ist schwierig, sollte Wert aus C2 sein (Anz. befüllte Berufe)</t>
  </si>
  <si>
    <t>Datenreihe-Formel für Andrang ändern auf:</t>
  </si>
  <si>
    <t xml:space="preserve">   ;dia_andrang;dia_yachse;1</t>
  </si>
  <si>
    <t>Andrang_Orig</t>
  </si>
  <si>
    <t>Pflichtschulausbildung</t>
  </si>
  <si>
    <t>Lehrausbildung</t>
  </si>
  <si>
    <t>Mittlere Ausbildung</t>
  </si>
  <si>
    <t>Hoehere Ausbildung</t>
  </si>
  <si>
    <t>Akademische Ausbildung</t>
  </si>
  <si>
    <t>-- - Ungeklaert</t>
  </si>
  <si>
    <t>Ausbildung</t>
  </si>
  <si>
    <t>Ungeklaert</t>
  </si>
  <si>
    <t>Erwachsene</t>
  </si>
  <si>
    <t>65 Jahre und älter</t>
  </si>
  <si>
    <t>OS Ausbildung akt Mon</t>
  </si>
  <si>
    <t>AL Ausbildung akt Mon</t>
  </si>
  <si>
    <t>AL Alter akt Mon</t>
  </si>
  <si>
    <t>AL Geschlecht akt Mon</t>
  </si>
  <si>
    <t>Frauen</t>
  </si>
  <si>
    <t>Männer</t>
  </si>
  <si>
    <t>Geschlecht</t>
  </si>
  <si>
    <t>Arbeitslose</t>
  </si>
  <si>
    <t>offene Stellen</t>
  </si>
  <si>
    <t>St. Veit/Glan</t>
  </si>
  <si>
    <t>Jugendl. &lt;25</t>
  </si>
  <si>
    <t>Ältere ab 50</t>
  </si>
  <si>
    <t>Ältere ab 55</t>
  </si>
  <si>
    <t>Anteil 50+</t>
  </si>
  <si>
    <t>Anteil der 55+ an den 50+</t>
  </si>
  <si>
    <t>Anteil der Älteren 50+ an allen Arbeitslosen</t>
  </si>
  <si>
    <t>Ältere 50-54</t>
  </si>
  <si>
    <t>Anteil Jugendl. &lt;25</t>
  </si>
  <si>
    <t>EDATUM(HEUTE();-1)</t>
  </si>
  <si>
    <t>Pflicht-
schule</t>
  </si>
  <si>
    <t>Lehr-
abschluss</t>
  </si>
  <si>
    <t>Mittlere
Schule</t>
  </si>
  <si>
    <t>Höhere
Schule</t>
  </si>
  <si>
    <t>Akademische
Ausbildung</t>
  </si>
  <si>
    <t>Anteil Lehrab
schluss</t>
  </si>
  <si>
    <t>Anteil Pflicht
schulabschluss</t>
  </si>
  <si>
    <t>Bestand arbeitslos vorgemerkter Personen nach Ausbildungsgrad und aktuellem Monat. Rund drei Viertel der arbeitslosen Personen weisen lediglich maximal einen Lehrabschluss auf.</t>
  </si>
  <si>
    <t xml:space="preserve">Bestand sofort verfügbarer offener Stellen nach Ausbildungsgrad und aktuellem Monat. </t>
  </si>
  <si>
    <t>Auswahl des Berufes:</t>
  </si>
  <si>
    <t>Bestand arbeitslos vorgemerkter Personen nach Alter und aktuellem Monat.</t>
  </si>
  <si>
    <t>Offene Stellen gesamt nach Bezirk</t>
  </si>
  <si>
    <t>Auswahl Bezirke</t>
  </si>
  <si>
    <t>Anzahl_Index</t>
  </si>
  <si>
    <t>Index sortiert</t>
  </si>
  <si>
    <t>bereinigte Liste</t>
  </si>
  <si>
    <t>Männer und altern. Geschl.</t>
  </si>
  <si>
    <t>Arbeitsmarkt Kärnten - 
Arbeitslose Personen nach Alter, Geschlecht, Ausbildung; sofort verfügbare offene Stellen nach Berufen und mind. Lehrausbildung, Stellenandrangziffer</t>
  </si>
  <si>
    <t>Bestand* arbeitslos vorgemerkter Personen nach Geschlecht und aktuellem Monat.</t>
  </si>
  <si>
    <t>Jugendliche unter 25 Jahre</t>
  </si>
  <si>
    <t>Erwachsene 25 bis unter 50 Jahre</t>
  </si>
  <si>
    <t>50 Jahre und älter</t>
  </si>
  <si>
    <t>55 bis unter 60 Jahre</t>
  </si>
  <si>
    <t>60 bis unter 65 Jahre</t>
  </si>
  <si>
    <t>55+</t>
  </si>
  <si>
    <t>66 - Technische und physikalisch-technische Sonderberufe, Chemielaborant(en)innen</t>
  </si>
  <si>
    <t>01 - Techniker/innen für Landwirtschaft, landwirtschaftliche Förderungsbeamt(e)innen</t>
  </si>
  <si>
    <t>13 - Steinarbeiter/innen und verwandte Berufe</t>
  </si>
  <si>
    <t>2025/Mar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</si>
</sst>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mmm\/yyyy"/>
    <numFmt numFmtId="167" formatCode="#,##0_ ;\-#,##0\ "/>
  </numFmts>
  <fonts count="27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sz val="8"/>
      <color rgb="FF454545"/>
      <name val="Arial"/>
      <family val="2"/>
    </font>
    <font>
      <b/>
      <sz val="8"/>
      <color rgb="FF000000"/>
      <name val="Arial"/>
      <family val="2"/>
    </font>
    <font>
      <b/>
      <sz val="12"/>
      <color rgb="FF004F9F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rgb="FFFFFFFF"/>
      <name val="Verdan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454545"/>
      <name val="Arial"/>
      <family val="2"/>
    </font>
    <font>
      <b/>
      <sz val="8"/>
      <color rgb="FF333333"/>
      <name val="Arial"/>
      <family val="2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rgb="FF004F9F"/>
      <name val="Verdan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E4002D"/>
      <name val="Calibri"/>
      <family val="2"/>
      <scheme val="minor"/>
    </font>
    <font>
      <b/>
      <sz val="11"/>
      <color rgb="FFE4002D"/>
      <name val="Calibri"/>
      <family val="2"/>
      <scheme val="minor"/>
    </font>
    <font>
      <b/>
      <sz val="12"/>
      <color rgb="FFE4002D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E7E5E5"/>
        <bgColor indexed="64"/>
      </patternFill>
    </fill>
    <fill>
      <patternFill patternType="solid">
        <fgColor rgb="FF5F91CB"/>
        <bgColor indexed="64"/>
      </patternFill>
    </fill>
    <fill>
      <patternFill patternType="solid">
        <fgColor rgb="FFDEE6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F9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 style="thin">
        <color rgb="FFEFEFEF"/>
      </right>
      <top style="thin">
        <color rgb="FFC0C0C0"/>
      </top>
      <bottom style="thin">
        <color rgb="FFEFEFEF"/>
      </bottom>
      <diagonal/>
    </border>
    <border>
      <left/>
      <right/>
      <top/>
      <bottom style="thin">
        <color rgb="FFC0C0C0"/>
      </bottom>
      <diagonal/>
    </border>
    <border>
      <left style="medium">
        <color theme="1" tint="0.499984740745262"/>
      </left>
      <right/>
      <top/>
      <bottom style="thin">
        <color rgb="FFC0C0C0"/>
      </bottom>
      <diagonal/>
    </border>
    <border>
      <left/>
      <right style="medium">
        <color theme="1" tint="0.499984740745262"/>
      </right>
      <top/>
      <bottom style="thin">
        <color rgb="FFC0C0C0"/>
      </bottom>
      <diagonal/>
    </border>
    <border>
      <left style="medium">
        <color theme="1" tint="0.499984740745262"/>
      </left>
      <right/>
      <top style="thin">
        <color rgb="FFC0C0C0"/>
      </top>
      <bottom/>
      <diagonal/>
    </border>
    <border>
      <left/>
      <right style="medium">
        <color theme="1" tint="0.499984740745262"/>
      </right>
      <top style="thin">
        <color rgb="FFC0C0C0"/>
      </top>
      <bottom/>
      <diagonal/>
    </border>
    <border>
      <left style="medium">
        <color theme="1" tint="0.499984740745262"/>
      </left>
      <right style="thin">
        <color rgb="FFEFEFEF"/>
      </right>
      <top style="thin">
        <color rgb="FFC0C0C0"/>
      </top>
      <bottom style="thin">
        <color rgb="FFEFEFEF"/>
      </bottom>
      <diagonal/>
    </border>
    <border>
      <left style="thin">
        <color rgb="FFC0C0C0"/>
      </left>
      <right/>
      <top style="thin">
        <color rgb="FFC0C0C0"/>
      </top>
      <bottom style="thin">
        <color rgb="FFEFEFEF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thin">
        <color rgb="FFC0C0C0"/>
      </top>
      <bottom style="thin">
        <color rgb="FFEFEFEF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/>
      <right/>
      <top style="medium">
        <color rgb="FF004F9F"/>
      </top>
      <bottom/>
      <diagonal/>
    </border>
    <border>
      <left/>
      <right/>
      <top/>
      <bottom style="medium">
        <color rgb="FF004F9F"/>
      </bottom>
      <diagonal/>
    </border>
    <border>
      <left style="medium">
        <color rgb="FF004F9F"/>
      </left>
      <right/>
      <top/>
      <bottom style="medium">
        <color rgb="FF004F9F"/>
      </bottom>
      <diagonal/>
    </border>
    <border>
      <left/>
      <right style="medium">
        <color rgb="FF004F9F"/>
      </right>
      <top/>
      <bottom style="medium">
        <color rgb="FF004F9F"/>
      </bottom>
      <diagonal/>
    </border>
    <border>
      <left/>
      <right/>
      <top style="medium">
        <color rgb="FF004F9F"/>
      </top>
      <bottom style="thin">
        <color theme="1" tint="0.499984740745262"/>
      </bottom>
      <diagonal/>
    </border>
    <border>
      <left style="thin">
        <color rgb="FFC0C0C0"/>
      </left>
      <right style="thin">
        <color rgb="FFEFEFEF"/>
      </right>
      <top style="medium">
        <color rgb="FF004F9F"/>
      </top>
      <bottom style="thin">
        <color theme="1" tint="0.499984740745262"/>
      </bottom>
      <diagonal/>
    </border>
    <border>
      <left style="medium">
        <color rgb="FF004F9F"/>
      </left>
      <right/>
      <top style="medium">
        <color rgb="FF004F9F"/>
      </top>
      <bottom style="thin">
        <color theme="1" tint="0.499984740745262"/>
      </bottom>
      <diagonal/>
    </border>
    <border>
      <left style="thin">
        <color rgb="FFC0C0C0"/>
      </left>
      <right style="medium">
        <color rgb="FF004F9F"/>
      </right>
      <top style="medium">
        <color rgb="FF004F9F"/>
      </top>
      <bottom style="thin">
        <color theme="1" tint="0.499984740745262"/>
      </bottom>
      <diagonal/>
    </border>
    <border>
      <left style="medium">
        <color rgb="FF80808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rgb="FF808080"/>
      </left>
      <right style="thin">
        <color rgb="FFC0C0C0"/>
      </right>
      <top style="thin">
        <color rgb="FFC0C0C0"/>
      </top>
      <bottom style="thin">
        <color rgb="FFEFEFEF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medium">
        <color rgb="FF004F9F"/>
      </top>
      <bottom style="medium">
        <color rgb="FF004F9F"/>
      </bottom>
      <diagonal/>
    </border>
    <border>
      <left style="thin">
        <color rgb="FFC0C0C0"/>
      </left>
      <right style="medium">
        <color theme="1" tint="0.499984740745262"/>
      </right>
      <top style="thin">
        <color rgb="FFC0C0C0"/>
      </top>
      <bottom style="thin">
        <color rgb="FFEFEFEF"/>
      </bottom>
      <diagonal/>
    </border>
    <border>
      <left style="medium">
        <color theme="1" tint="0.499984740745262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EFEFEF"/>
      </right>
      <top/>
      <bottom/>
      <diagonal/>
    </border>
    <border>
      <left style="medium">
        <color theme="1" tint="0.499984740745262"/>
      </left>
      <right style="thin">
        <color rgb="FFEFEFEF"/>
      </right>
      <top style="thin">
        <color rgb="FFC0C0C0"/>
      </top>
      <bottom style="thin">
        <color rgb="FFC0C0C0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/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/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CFCFCF"/>
      </left>
      <right/>
      <top style="thin">
        <color rgb="FFCFCFCF"/>
      </top>
      <bottom style="thin">
        <color rgb="FFCFCFCF"/>
      </bottom>
      <diagonal/>
    </border>
    <border>
      <left style="thin">
        <color rgb="FFCFCFCF"/>
      </left>
      <right style="thin">
        <color rgb="FF93B1CD"/>
      </right>
      <top style="thin">
        <color rgb="FF93B1CD"/>
      </top>
      <bottom/>
      <diagonal/>
    </border>
  </borders>
  <cellStyleXfs count="238">
    <xf numFmtId="0" fontId="0" fillId="0" borderId="0"/>
    <xf numFmtId="0" fontId="2" fillId="2" borderId="0">
      <alignment horizontal="center" vertical="top"/>
    </xf>
    <xf numFmtId="0" fontId="1" fillId="3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0" fontId="3" fillId="2" borderId="0">
      <alignment horizontal="center" vertical="top"/>
    </xf>
    <xf numFmtId="0" fontId="4" fillId="5" borderId="0">
      <alignment horizontal="left" vertical="top"/>
    </xf>
    <xf numFmtId="0" fontId="5" fillId="6" borderId="0">
      <alignment horizontal="left" vertical="top"/>
    </xf>
    <xf numFmtId="0" fontId="6" fillId="2" borderId="0">
      <alignment horizontal="right" vertical="top"/>
    </xf>
    <xf numFmtId="0" fontId="3" fillId="7" borderId="0">
      <alignment horizontal="right" vertical="top"/>
    </xf>
    <xf numFmtId="0" fontId="3" fillId="2" borderId="0">
      <alignment horizontal="center" vertical="top"/>
    </xf>
    <xf numFmtId="0" fontId="4" fillId="5" borderId="0">
      <alignment horizontal="left" vertical="top"/>
    </xf>
    <xf numFmtId="0" fontId="5" fillId="6" borderId="0">
      <alignment horizontal="left" vertical="top"/>
    </xf>
    <xf numFmtId="0" fontId="6" fillId="2" borderId="0">
      <alignment horizontal="right" vertical="top"/>
    </xf>
    <xf numFmtId="0" fontId="3" fillId="7" borderId="0">
      <alignment horizontal="right" vertical="top"/>
    </xf>
    <xf numFmtId="0" fontId="1" fillId="3" borderId="0">
      <alignment horizontal="left" vertical="top"/>
    </xf>
    <xf numFmtId="0" fontId="2" fillId="2" borderId="0">
      <alignment horizontal="center" vertical="top"/>
    </xf>
    <xf numFmtId="0" fontId="2" fillId="2" borderId="0">
      <alignment horizontal="center" vertical="top"/>
    </xf>
    <xf numFmtId="0" fontId="3" fillId="2" borderId="0">
      <alignment horizontal="center" vertical="top"/>
    </xf>
    <xf numFmtId="0" fontId="4" fillId="5" borderId="0">
      <alignment horizontal="left" vertical="top"/>
    </xf>
    <xf numFmtId="0" fontId="5" fillId="6" borderId="0">
      <alignment horizontal="left" vertical="top"/>
    </xf>
    <xf numFmtId="0" fontId="6" fillId="2" borderId="0">
      <alignment horizontal="right" vertical="top"/>
    </xf>
    <xf numFmtId="0" fontId="3" fillId="7" borderId="0">
      <alignment horizontal="right" vertical="top"/>
    </xf>
    <xf numFmtId="0" fontId="3" fillId="2" borderId="0">
      <alignment horizontal="center" vertical="top"/>
    </xf>
    <xf numFmtId="0" fontId="4" fillId="5" borderId="0">
      <alignment horizontal="left" vertical="top"/>
    </xf>
    <xf numFmtId="0" fontId="5" fillId="6" borderId="0">
      <alignment horizontal="left" vertical="top"/>
    </xf>
    <xf numFmtId="0" fontId="6" fillId="2" borderId="0">
      <alignment horizontal="right" vertical="top"/>
    </xf>
    <xf numFmtId="0" fontId="3" fillId="7" borderId="0">
      <alignment horizontal="right" vertical="top"/>
    </xf>
    <xf numFmtId="0" fontId="3" fillId="2" borderId="0">
      <alignment horizontal="center" vertical="top"/>
    </xf>
    <xf numFmtId="0" fontId="4" fillId="5" borderId="0">
      <alignment horizontal="left" vertical="top"/>
    </xf>
    <xf numFmtId="0" fontId="5" fillId="6" borderId="0">
      <alignment horizontal="left" vertical="top"/>
    </xf>
    <xf numFmtId="0" fontId="6" fillId="2" borderId="0">
      <alignment horizontal="right" vertical="top"/>
    </xf>
    <xf numFmtId="0" fontId="3" fillId="7" borderId="0">
      <alignment horizontal="right" vertical="top"/>
    </xf>
    <xf numFmtId="0" fontId="3" fillId="2" borderId="0">
      <alignment horizontal="center" vertical="top"/>
    </xf>
    <xf numFmtId="0" fontId="4" fillId="5" borderId="0">
      <alignment horizontal="left" vertical="top"/>
    </xf>
    <xf numFmtId="0" fontId="5" fillId="6" borderId="0">
      <alignment horizontal="left" vertical="top"/>
    </xf>
    <xf numFmtId="0" fontId="6" fillId="2" borderId="0">
      <alignment horizontal="right" vertical="top"/>
    </xf>
    <xf numFmtId="0" fontId="3" fillId="7" borderId="0">
      <alignment horizontal="right" vertical="top"/>
    </xf>
    <xf numFmtId="0" fontId="2" fillId="11" borderId="0">
      <alignment horizontal="left" vertical="top"/>
    </xf>
    <xf numFmtId="0" fontId="1" fillId="3" borderId="0">
      <alignment horizontal="left" vertical="top"/>
    </xf>
    <xf numFmtId="0" fontId="3" fillId="2" borderId="0">
      <alignment horizontal="center" vertical="top"/>
    </xf>
    <xf numFmtId="0" fontId="2" fillId="2" borderId="0">
      <alignment horizontal="center" vertical="top"/>
    </xf>
    <xf numFmtId="0" fontId="1" fillId="3" borderId="0">
      <alignment horizontal="left" vertical="top"/>
    </xf>
    <xf numFmtId="0" fontId="6" fillId="2" borderId="0">
      <alignment horizontal="right" vertical="top"/>
    </xf>
    <xf numFmtId="0" fontId="3" fillId="7" borderId="0">
      <alignment horizontal="right" vertical="top"/>
    </xf>
    <xf numFmtId="0" fontId="3" fillId="2" borderId="0">
      <alignment horizontal="center" vertical="top"/>
    </xf>
    <xf numFmtId="0" fontId="4" fillId="5" borderId="0">
      <alignment horizontal="left" vertical="top"/>
    </xf>
    <xf numFmtId="0" fontId="7" fillId="6" borderId="0">
      <alignment horizontal="left" vertical="top"/>
    </xf>
    <xf numFmtId="0" fontId="6" fillId="2" borderId="0">
      <alignment horizontal="right" vertical="top"/>
    </xf>
    <xf numFmtId="0" fontId="3" fillId="7" borderId="0">
      <alignment horizontal="right" vertical="top"/>
    </xf>
    <xf numFmtId="0" fontId="3" fillId="2" borderId="0">
      <alignment horizontal="center" vertical="top"/>
    </xf>
    <xf numFmtId="0" fontId="4" fillId="5" borderId="0">
      <alignment horizontal="left" vertical="top"/>
    </xf>
    <xf numFmtId="0" fontId="7" fillId="6" borderId="0">
      <alignment horizontal="left" vertical="top"/>
    </xf>
    <xf numFmtId="0" fontId="6" fillId="2" borderId="0">
      <alignment horizontal="right" vertical="top"/>
    </xf>
    <xf numFmtId="0" fontId="3" fillId="7" borderId="0">
      <alignment horizontal="right" vertical="top"/>
    </xf>
    <xf numFmtId="0" fontId="3" fillId="2" borderId="0">
      <alignment horizontal="center" vertical="top"/>
    </xf>
    <xf numFmtId="0" fontId="4" fillId="5" borderId="0">
      <alignment horizontal="left" vertical="top"/>
    </xf>
    <xf numFmtId="0" fontId="7" fillId="6" borderId="0">
      <alignment horizontal="left" vertical="top"/>
    </xf>
    <xf numFmtId="0" fontId="6" fillId="2" borderId="0">
      <alignment horizontal="right" vertical="top"/>
    </xf>
    <xf numFmtId="0" fontId="3" fillId="7" borderId="0">
      <alignment horizontal="right" vertical="top"/>
    </xf>
    <xf numFmtId="0" fontId="3" fillId="2" borderId="0">
      <alignment horizontal="center" vertical="top"/>
    </xf>
    <xf numFmtId="0" fontId="4" fillId="5" borderId="0">
      <alignment horizontal="left" vertical="top"/>
    </xf>
    <xf numFmtId="0" fontId="7" fillId="6" borderId="0">
      <alignment horizontal="left" vertical="top"/>
    </xf>
    <xf numFmtId="0" fontId="6" fillId="2" borderId="0">
      <alignment horizontal="right" vertical="top"/>
    </xf>
    <xf numFmtId="0" fontId="3" fillId="7" borderId="0">
      <alignment horizontal="right" vertical="top"/>
    </xf>
    <xf numFmtId="0" fontId="3" fillId="2" borderId="0">
      <alignment horizontal="center" vertical="top"/>
    </xf>
    <xf numFmtId="0" fontId="4" fillId="5" borderId="0">
      <alignment horizontal="left" vertical="top"/>
    </xf>
    <xf numFmtId="0" fontId="5" fillId="6" borderId="0">
      <alignment horizontal="left" vertical="top"/>
    </xf>
    <xf numFmtId="0" fontId="6" fillId="2" borderId="0">
      <alignment horizontal="right" vertical="top"/>
    </xf>
    <xf numFmtId="0" fontId="3" fillId="7" borderId="0">
      <alignment horizontal="right" vertical="top"/>
    </xf>
    <xf numFmtId="0" fontId="3" fillId="2" borderId="0">
      <alignment horizontal="center" vertical="top"/>
    </xf>
    <xf numFmtId="0" fontId="4" fillId="5" borderId="0">
      <alignment horizontal="left" vertical="top"/>
    </xf>
    <xf numFmtId="0" fontId="5" fillId="6" borderId="0">
      <alignment horizontal="left" vertical="top"/>
    </xf>
    <xf numFmtId="0" fontId="6" fillId="2" borderId="0">
      <alignment horizontal="right" vertical="top"/>
    </xf>
    <xf numFmtId="0" fontId="3" fillId="7" borderId="0">
      <alignment horizontal="right" vertical="top"/>
    </xf>
    <xf numFmtId="0" fontId="2" fillId="2" borderId="0">
      <alignment horizontal="center" vertical="top"/>
    </xf>
    <xf numFmtId="0" fontId="1" fillId="3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0" fontId="2" fillId="2" borderId="0">
      <alignment horizontal="center" vertical="top"/>
    </xf>
    <xf numFmtId="0" fontId="1" fillId="3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0" fontId="2" fillId="2" borderId="0">
      <alignment horizontal="center" vertical="top"/>
    </xf>
    <xf numFmtId="0" fontId="1" fillId="3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0" fontId="2" fillId="2" borderId="0">
      <alignment horizontal="center" vertical="top"/>
    </xf>
    <xf numFmtId="0" fontId="1" fillId="3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0" fontId="2" fillId="2" borderId="0">
      <alignment horizontal="center" vertical="top"/>
    </xf>
    <xf numFmtId="0" fontId="1" fillId="3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0" fontId="2" fillId="2" borderId="0">
      <alignment horizontal="center" vertical="top"/>
    </xf>
    <xf numFmtId="0" fontId="1" fillId="3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0" fontId="2" fillId="2" borderId="0">
      <alignment horizontal="center" vertical="top"/>
    </xf>
    <xf numFmtId="0" fontId="1" fillId="3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0" fontId="2" fillId="2" borderId="0">
      <alignment horizontal="center" vertical="top"/>
    </xf>
    <xf numFmtId="0" fontId="1" fillId="3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43" fontId="15" fillId="0" borderId="0" applyFont="0" applyFill="0" applyBorder="0" applyAlignment="0" applyProtection="0"/>
    <xf numFmtId="0" fontId="2" fillId="2" borderId="0">
      <alignment horizontal="center" vertical="top"/>
    </xf>
    <xf numFmtId="0" fontId="1" fillId="3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0" fontId="2" fillId="2" borderId="0">
      <alignment horizontal="center" vertical="top"/>
    </xf>
    <xf numFmtId="0" fontId="1" fillId="3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0" fontId="2" fillId="2" borderId="0">
      <alignment horizontal="center" vertical="top"/>
    </xf>
    <xf numFmtId="0" fontId="1" fillId="3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0" fontId="2" fillId="2" borderId="0">
      <alignment horizontal="center" vertical="top"/>
    </xf>
    <xf numFmtId="0" fontId="1" fillId="3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0" fontId="2" fillId="2" borderId="0">
      <alignment horizontal="center" vertical="top"/>
    </xf>
    <xf numFmtId="0" fontId="1" fillId="3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left" vertical="top"/>
    </xf>
    <xf numFmtId="0" fontId="2" fillId="4" borderId="0">
      <alignment horizontal="right" vertical="top"/>
    </xf>
    <xf numFmtId="0" fontId="2" fillId="2" borderId="0">
      <alignment horizontal="center" vertical="top"/>
    </xf>
    <xf numFmtId="0" fontId="2" fillId="2" borderId="0">
      <alignment horizontal="center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0" fontId="2" fillId="2" borderId="0">
      <alignment horizontal="center" vertical="top"/>
    </xf>
    <xf numFmtId="0" fontId="2" fillId="2" borderId="0">
      <alignment horizontal="center" vertical="top"/>
    </xf>
    <xf numFmtId="0" fontId="1" fillId="3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0" fontId="2" fillId="2" borderId="0">
      <alignment horizontal="center" vertical="top"/>
    </xf>
    <xf numFmtId="0" fontId="2" fillId="2" borderId="0">
      <alignment horizontal="center" vertical="top"/>
    </xf>
    <xf numFmtId="0" fontId="1" fillId="3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9" fontId="15" fillId="0" borderId="0" applyFont="0" applyFill="0" applyBorder="0" applyAlignment="0" applyProtection="0"/>
    <xf numFmtId="0" fontId="2" fillId="2" borderId="0">
      <alignment horizontal="center" vertical="top"/>
    </xf>
    <xf numFmtId="0" fontId="1" fillId="3" borderId="0">
      <alignment horizontal="left" vertical="top"/>
    </xf>
    <xf numFmtId="0" fontId="2" fillId="11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11" borderId="0">
      <alignment horizontal="right" vertical="top"/>
    </xf>
    <xf numFmtId="0" fontId="2" fillId="4" borderId="0">
      <alignment horizontal="right" vertical="top"/>
    </xf>
    <xf numFmtId="0" fontId="1" fillId="3" borderId="0">
      <alignment horizontal="left" vertical="top"/>
    </xf>
    <xf numFmtId="0" fontId="2" fillId="11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11" borderId="0">
      <alignment horizontal="right" vertical="top"/>
    </xf>
    <xf numFmtId="0" fontId="2" fillId="4" borderId="0">
      <alignment horizontal="right" vertical="top"/>
    </xf>
    <xf numFmtId="0" fontId="1" fillId="3" borderId="0">
      <alignment horizontal="left" vertical="top"/>
    </xf>
    <xf numFmtId="0" fontId="2" fillId="11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11" borderId="0">
      <alignment horizontal="right" vertical="top"/>
    </xf>
    <xf numFmtId="0" fontId="2" fillId="4" borderId="0">
      <alignment horizontal="right" vertical="top"/>
    </xf>
    <xf numFmtId="0" fontId="1" fillId="3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0" fontId="2" fillId="2" borderId="0">
      <alignment horizontal="center" vertical="top"/>
    </xf>
    <xf numFmtId="0" fontId="1" fillId="3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0" fontId="2" fillId="2" borderId="0">
      <alignment horizontal="center" vertical="top"/>
    </xf>
    <xf numFmtId="0" fontId="1" fillId="3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0" fontId="2" fillId="2" borderId="0">
      <alignment horizontal="center" vertical="top"/>
    </xf>
    <xf numFmtId="0" fontId="1" fillId="3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0" fontId="2" fillId="2" borderId="0">
      <alignment horizontal="center" vertical="top"/>
    </xf>
    <xf numFmtId="0" fontId="1" fillId="3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0" fontId="2" fillId="2" borderId="0">
      <alignment horizontal="center" vertical="top"/>
    </xf>
    <xf numFmtId="0" fontId="1" fillId="3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0" fontId="2" fillId="2" borderId="0">
      <alignment horizontal="center" vertical="top"/>
    </xf>
    <xf numFmtId="0" fontId="2" fillId="2" borderId="0">
      <alignment horizontal="center" vertical="top"/>
    </xf>
    <xf numFmtId="0" fontId="2" fillId="2" borderId="0">
      <alignment horizontal="center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11" borderId="0">
      <alignment horizontal="right" vertical="top"/>
    </xf>
    <xf numFmtId="0" fontId="2" fillId="4" borderId="0">
      <alignment horizontal="right" vertical="top"/>
    </xf>
    <xf numFmtId="0" fontId="1" fillId="3" borderId="0">
      <alignment horizontal="left" vertical="top"/>
    </xf>
    <xf numFmtId="0" fontId="2" fillId="11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11" borderId="0">
      <alignment horizontal="right" vertical="top"/>
    </xf>
    <xf numFmtId="0" fontId="2" fillId="4" borderId="0">
      <alignment horizontal="right" vertical="top"/>
    </xf>
    <xf numFmtId="0" fontId="1" fillId="3" borderId="0">
      <alignment horizontal="left" vertical="top"/>
    </xf>
    <xf numFmtId="0" fontId="2" fillId="11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11" borderId="0">
      <alignment horizontal="right" vertical="top"/>
    </xf>
    <xf numFmtId="0" fontId="2" fillId="4" borderId="0">
      <alignment horizontal="right" vertical="top"/>
    </xf>
    <xf numFmtId="0" fontId="2" fillId="11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11" borderId="0">
      <alignment horizontal="right" vertical="top"/>
    </xf>
    <xf numFmtId="0" fontId="2" fillId="4" borderId="0">
      <alignment horizontal="right" vertical="top"/>
    </xf>
    <xf numFmtId="0" fontId="1" fillId="3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  <xf numFmtId="0" fontId="1" fillId="3" borderId="0">
      <alignment horizontal="left" vertical="top"/>
    </xf>
    <xf numFmtId="0" fontId="2" fillId="4" borderId="0">
      <alignment horizontal="left" vertical="top"/>
    </xf>
    <xf numFmtId="0" fontId="1" fillId="2" borderId="0">
      <alignment horizontal="right" vertical="top"/>
    </xf>
    <xf numFmtId="0" fontId="2" fillId="4" borderId="0">
      <alignment horizontal="right" vertical="top"/>
    </xf>
  </cellStyleXfs>
  <cellXfs count="226">
    <xf numFmtId="0" fontId="0" fillId="0" borderId="0" xfId="0"/>
    <xf numFmtId="0" fontId="2" fillId="2" borderId="48" xfId="208" applyBorder="1">
      <alignment horizontal="center" vertical="top"/>
    </xf>
    <xf numFmtId="0" fontId="3" fillId="2" borderId="0" xfId="6" applyAlignment="1">
      <alignment horizontal="center" vertical="center" wrapText="1"/>
    </xf>
    <xf numFmtId="164" fontId="0" fillId="0" borderId="0" xfId="0" applyNumberFormat="1"/>
    <xf numFmtId="0" fontId="4" fillId="5" borderId="1" xfId="35" applyBorder="1">
      <alignment horizontal="left" vertical="top"/>
    </xf>
    <xf numFmtId="0" fontId="4" fillId="5" borderId="2" xfId="35" applyBorder="1">
      <alignment horizontal="left" vertical="top"/>
    </xf>
    <xf numFmtId="164" fontId="4" fillId="5" borderId="3" xfId="7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6" fillId="0" borderId="4" xfId="9" applyNumberFormat="1" applyFill="1" applyBorder="1">
      <alignment horizontal="right" vertical="top"/>
    </xf>
    <xf numFmtId="164" fontId="4" fillId="5" borderId="8" xfId="7" applyNumberFormat="1" applyBorder="1" applyAlignment="1">
      <alignment horizontal="center" vertical="center" wrapText="1"/>
    </xf>
    <xf numFmtId="164" fontId="4" fillId="5" borderId="9" xfId="7" applyNumberFormat="1" applyBorder="1" applyAlignment="1">
      <alignment horizontal="center" vertical="center" wrapText="1"/>
    </xf>
    <xf numFmtId="164" fontId="6" fillId="0" borderId="10" xfId="9" applyNumberFormat="1" applyFill="1" applyBorder="1" applyAlignment="1">
      <alignment horizontal="center" vertical="top"/>
    </xf>
    <xf numFmtId="1" fontId="6" fillId="0" borderId="11" xfId="9" applyNumberFormat="1" applyFill="1" applyBorder="1">
      <alignment horizontal="right" vertical="top"/>
    </xf>
    <xf numFmtId="0" fontId="9" fillId="0" borderId="0" xfId="0" applyFont="1"/>
    <xf numFmtId="0" fontId="8" fillId="0" borderId="0" xfId="0" applyFont="1"/>
    <xf numFmtId="0" fontId="11" fillId="0" borderId="0" xfId="0" applyFont="1"/>
    <xf numFmtId="0" fontId="12" fillId="0" borderId="0" xfId="0" applyFont="1"/>
    <xf numFmtId="0" fontId="0" fillId="0" borderId="3" xfId="0" applyBorder="1"/>
    <xf numFmtId="164" fontId="6" fillId="8" borderId="3" xfId="9" applyNumberFormat="1" applyFill="1" applyBorder="1" applyAlignment="1">
      <alignment horizontal="center" vertical="top"/>
    </xf>
    <xf numFmtId="164" fontId="6" fillId="8" borderId="3" xfId="9" applyNumberFormat="1" applyFill="1" applyBorder="1">
      <alignment horizontal="right" vertical="top"/>
    </xf>
    <xf numFmtId="164" fontId="0" fillId="0" borderId="0" xfId="0" quotePrefix="1" applyNumberFormat="1"/>
    <xf numFmtId="1" fontId="0" fillId="0" borderId="0" xfId="0" quotePrefix="1" applyNumberFormat="1"/>
    <xf numFmtId="0" fontId="14" fillId="0" borderId="0" xfId="0" quotePrefix="1" applyFont="1"/>
    <xf numFmtId="164" fontId="16" fillId="0" borderId="23" xfId="9" applyNumberFormat="1" applyFont="1" applyFill="1" applyBorder="1" applyAlignment="1">
      <alignment horizontal="center" vertical="center"/>
    </xf>
    <xf numFmtId="165" fontId="16" fillId="0" borderId="24" xfId="116" applyNumberFormat="1" applyFont="1" applyFill="1" applyBorder="1" applyAlignment="1">
      <alignment horizontal="center" vertical="center"/>
    </xf>
    <xf numFmtId="164" fontId="16" fillId="0" borderId="25" xfId="9" applyNumberFormat="1" applyFont="1" applyFill="1" applyBorder="1" applyAlignment="1">
      <alignment horizontal="center" vertical="center"/>
    </xf>
    <xf numFmtId="165" fontId="16" fillId="0" borderId="26" xfId="116" applyNumberFormat="1" applyFont="1" applyFill="1" applyBorder="1" applyAlignment="1">
      <alignment horizontal="center" vertical="center"/>
    </xf>
    <xf numFmtId="164" fontId="17" fillId="5" borderId="8" xfId="7" applyNumberFormat="1" applyFont="1" applyBorder="1" applyAlignment="1">
      <alignment horizontal="center" vertical="center" wrapText="1"/>
    </xf>
    <xf numFmtId="164" fontId="17" fillId="5" borderId="3" xfId="7" applyNumberFormat="1" applyFont="1" applyBorder="1" applyAlignment="1">
      <alignment horizontal="center" vertical="center" wrapText="1"/>
    </xf>
    <xf numFmtId="164" fontId="17" fillId="5" borderId="9" xfId="7" applyNumberFormat="1" applyFont="1" applyBorder="1" applyAlignment="1">
      <alignment horizontal="center" vertical="center" wrapText="1"/>
    </xf>
    <xf numFmtId="164" fontId="16" fillId="0" borderId="14" xfId="9" applyNumberFormat="1" applyFont="1" applyFill="1" applyBorder="1" applyAlignment="1">
      <alignment horizontal="center" vertical="top"/>
    </xf>
    <xf numFmtId="1" fontId="0" fillId="0" borderId="0" xfId="0" applyNumberFormat="1"/>
    <xf numFmtId="164" fontId="6" fillId="0" borderId="27" xfId="9" applyNumberFormat="1" applyFill="1" applyBorder="1" applyAlignment="1">
      <alignment horizontal="center" vertical="top"/>
    </xf>
    <xf numFmtId="164" fontId="6" fillId="0" borderId="28" xfId="9" applyNumberFormat="1" applyFill="1" applyBorder="1" applyAlignment="1">
      <alignment horizontal="center" vertical="top"/>
    </xf>
    <xf numFmtId="0" fontId="4" fillId="5" borderId="5" xfId="35" applyBorder="1">
      <alignment horizontal="left" vertical="top"/>
    </xf>
    <xf numFmtId="0" fontId="4" fillId="5" borderId="29" xfId="35" applyBorder="1">
      <alignment horizontal="left" vertical="top"/>
    </xf>
    <xf numFmtId="0" fontId="8" fillId="0" borderId="30" xfId="0" applyFont="1" applyBorder="1"/>
    <xf numFmtId="164" fontId="8" fillId="0" borderId="30" xfId="0" applyNumberFormat="1" applyFont="1" applyBorder="1" applyAlignment="1">
      <alignment horizontal="center"/>
    </xf>
    <xf numFmtId="164" fontId="8" fillId="0" borderId="30" xfId="0" applyNumberFormat="1" applyFont="1" applyBorder="1"/>
    <xf numFmtId="0" fontId="8" fillId="0" borderId="30" xfId="0" applyFont="1" applyBorder="1" applyAlignment="1">
      <alignment horizontal="center"/>
    </xf>
    <xf numFmtId="0" fontId="8" fillId="0" borderId="30" xfId="0" applyFont="1" applyBorder="1" applyAlignment="1"/>
    <xf numFmtId="1" fontId="6" fillId="0" borderId="31" xfId="9" applyNumberFormat="1" applyFill="1" applyBorder="1">
      <alignment horizontal="right" vertical="top"/>
    </xf>
    <xf numFmtId="164" fontId="16" fillId="0" borderId="32" xfId="9" applyNumberFormat="1" applyFont="1" applyFill="1" applyBorder="1" applyAlignment="1">
      <alignment horizontal="center" vertical="top"/>
    </xf>
    <xf numFmtId="164" fontId="6" fillId="8" borderId="0" xfId="9" applyNumberFormat="1" applyFill="1" applyBorder="1" applyAlignment="1">
      <alignment horizontal="center" vertical="top"/>
    </xf>
    <xf numFmtId="1" fontId="6" fillId="0" borderId="33" xfId="9" applyNumberFormat="1" applyFill="1" applyBorder="1">
      <alignment horizontal="right" vertical="top"/>
    </xf>
    <xf numFmtId="164" fontId="6" fillId="0" borderId="34" xfId="9" applyNumberFormat="1" applyFill="1" applyBorder="1" applyAlignment="1">
      <alignment horizontal="center" vertical="top"/>
    </xf>
    <xf numFmtId="164" fontId="9" fillId="0" borderId="6" xfId="0" applyNumberFormat="1" applyFont="1" applyBorder="1" applyAlignment="1">
      <alignment vertical="center" wrapText="1"/>
    </xf>
    <xf numFmtId="164" fontId="9" fillId="0" borderId="5" xfId="0" applyNumberFormat="1" applyFont="1" applyBorder="1" applyAlignment="1">
      <alignment vertical="center" wrapText="1"/>
    </xf>
    <xf numFmtId="0" fontId="13" fillId="9" borderId="12" xfId="8" applyFont="1" applyFill="1" applyBorder="1" applyAlignment="1">
      <alignment vertical="center" wrapText="1"/>
    </xf>
    <xf numFmtId="0" fontId="0" fillId="0" borderId="0" xfId="0" quotePrefix="1"/>
    <xf numFmtId="165" fontId="0" fillId="0" borderId="0" xfId="0" applyNumberFormat="1"/>
    <xf numFmtId="0" fontId="19" fillId="0" borderId="0" xfId="0" applyFont="1"/>
    <xf numFmtId="0" fontId="19" fillId="10" borderId="0" xfId="0" applyFont="1" applyFill="1"/>
    <xf numFmtId="0" fontId="20" fillId="0" borderId="0" xfId="0" applyFont="1"/>
    <xf numFmtId="49" fontId="0" fillId="0" borderId="0" xfId="0" applyNumberFormat="1"/>
    <xf numFmtId="0" fontId="2" fillId="2" borderId="51" xfId="153" applyBorder="1">
      <alignment horizontal="center" vertical="top"/>
    </xf>
    <xf numFmtId="0" fontId="2" fillId="2" borderId="51" xfId="148" applyBorder="1">
      <alignment horizontal="center" vertical="top"/>
    </xf>
    <xf numFmtId="0" fontId="1" fillId="3" borderId="0" xfId="177" applyBorder="1">
      <alignment horizontal="left" vertical="top"/>
    </xf>
    <xf numFmtId="0" fontId="2" fillId="2" borderId="51" xfId="143" applyBorder="1">
      <alignment horizontal="center" vertical="top"/>
    </xf>
    <xf numFmtId="0" fontId="1" fillId="3" borderId="51" xfId="177" applyBorder="1">
      <alignment horizontal="left" vertical="top"/>
    </xf>
    <xf numFmtId="3" fontId="0" fillId="0" borderId="0" xfId="0" applyNumberFormat="1"/>
    <xf numFmtId="0" fontId="0" fillId="0" borderId="0" xfId="0" applyAlignment="1">
      <alignment wrapText="1"/>
    </xf>
    <xf numFmtId="9" fontId="0" fillId="0" borderId="0" xfId="157" applyFont="1"/>
    <xf numFmtId="9" fontId="0" fillId="0" borderId="0" xfId="157" applyNumberFormat="1" applyFont="1"/>
    <xf numFmtId="0" fontId="0" fillId="0" borderId="0" xfId="0" applyProtection="1">
      <protection locked="0"/>
    </xf>
    <xf numFmtId="0" fontId="22" fillId="0" borderId="0" xfId="0" applyFont="1"/>
    <xf numFmtId="1" fontId="0" fillId="0" borderId="0" xfId="0" applyNumberFormat="1" applyAlignment="1">
      <alignment vertical="top" wrapText="1"/>
    </xf>
    <xf numFmtId="0" fontId="0" fillId="12" borderId="0" xfId="0" applyFill="1"/>
    <xf numFmtId="164" fontId="0" fillId="0" borderId="0" xfId="0" applyNumberFormat="1" applyBorder="1"/>
    <xf numFmtId="0" fontId="0" fillId="0" borderId="0" xfId="0" applyBorder="1"/>
    <xf numFmtId="1" fontId="0" fillId="0" borderId="0" xfId="0" applyNumberFormat="1" applyBorder="1"/>
    <xf numFmtId="1" fontId="0" fillId="0" borderId="0" xfId="0" applyNumberFormat="1" applyBorder="1" applyAlignment="1">
      <alignment vertical="top" wrapText="1"/>
    </xf>
    <xf numFmtId="0" fontId="0" fillId="0" borderId="0" xfId="0" applyBorder="1" applyAlignment="1">
      <alignment horizontal="center"/>
    </xf>
    <xf numFmtId="3" fontId="22" fillId="0" borderId="0" xfId="0" applyNumberFormat="1" applyFont="1" applyBorder="1" applyAlignment="1">
      <alignment horizontal="center"/>
    </xf>
    <xf numFmtId="9" fontId="24" fillId="0" borderId="0" xfId="157" applyFont="1" applyAlignment="1">
      <alignment horizontal="center" vertical="center"/>
    </xf>
    <xf numFmtId="167" fontId="0" fillId="0" borderId="0" xfId="116" applyNumberFormat="1" applyFont="1"/>
    <xf numFmtId="0" fontId="25" fillId="0" borderId="0" xfId="0" applyFont="1" applyAlignment="1"/>
    <xf numFmtId="0" fontId="0" fillId="0" borderId="0" xfId="0" applyProtection="1"/>
    <xf numFmtId="0" fontId="2" fillId="2" borderId="61" xfId="42" applyBorder="1">
      <alignment horizontal="center" vertical="top"/>
    </xf>
    <xf numFmtId="0" fontId="1" fillId="3" borderId="62" xfId="43" applyBorder="1">
      <alignment horizontal="left" vertical="top"/>
    </xf>
    <xf numFmtId="0" fontId="1" fillId="3" borderId="50" xfId="40" applyBorder="1">
      <alignment horizontal="left" vertical="top"/>
    </xf>
    <xf numFmtId="0" fontId="1" fillId="3" borderId="15" xfId="40" applyBorder="1">
      <alignment horizontal="left" vertical="top"/>
    </xf>
    <xf numFmtId="0" fontId="2" fillId="4" borderId="15" xfId="209" applyBorder="1">
      <alignment horizontal="left" vertical="top"/>
    </xf>
    <xf numFmtId="0" fontId="1" fillId="3" borderId="17" xfId="40" applyBorder="1">
      <alignment horizontal="left" vertical="top"/>
    </xf>
    <xf numFmtId="0" fontId="1" fillId="3" borderId="53" xfId="40" applyBorder="1">
      <alignment horizontal="left" vertical="top"/>
    </xf>
    <xf numFmtId="0" fontId="2" fillId="11" borderId="52" xfId="39" applyBorder="1">
      <alignment horizontal="left" vertical="top"/>
    </xf>
    <xf numFmtId="3" fontId="1" fillId="2" borderId="37" xfId="210" applyNumberFormat="1" applyBorder="1">
      <alignment horizontal="right" vertical="top"/>
    </xf>
    <xf numFmtId="3" fontId="1" fillId="2" borderId="40" xfId="210" applyNumberFormat="1" applyBorder="1">
      <alignment horizontal="right" vertical="top"/>
    </xf>
    <xf numFmtId="3" fontId="1" fillId="2" borderId="43" xfId="210" applyNumberFormat="1" applyBorder="1">
      <alignment horizontal="right" vertical="top"/>
    </xf>
    <xf numFmtId="3" fontId="2" fillId="4" borderId="45" xfId="212" applyNumberFormat="1" applyBorder="1">
      <alignment horizontal="right" vertical="top"/>
    </xf>
    <xf numFmtId="3" fontId="1" fillId="2" borderId="38" xfId="210" applyNumberFormat="1" applyBorder="1">
      <alignment horizontal="right" vertical="top"/>
    </xf>
    <xf numFmtId="3" fontId="1" fillId="2" borderId="41" xfId="210" applyNumberFormat="1" applyBorder="1">
      <alignment horizontal="right" vertical="top"/>
    </xf>
    <xf numFmtId="3" fontId="1" fillId="2" borderId="44" xfId="210" applyNumberFormat="1" applyBorder="1">
      <alignment horizontal="right" vertical="top"/>
    </xf>
    <xf numFmtId="3" fontId="2" fillId="4" borderId="46" xfId="212" applyNumberFormat="1" applyBorder="1">
      <alignment horizontal="right" vertical="top"/>
    </xf>
    <xf numFmtId="3" fontId="1" fillId="2" borderId="54" xfId="210" applyNumberFormat="1" applyBorder="1">
      <alignment horizontal="right" vertical="top"/>
    </xf>
    <xf numFmtId="3" fontId="1" fillId="2" borderId="55" xfId="210" applyNumberFormat="1" applyBorder="1">
      <alignment horizontal="right" vertical="top"/>
    </xf>
    <xf numFmtId="3" fontId="1" fillId="2" borderId="56" xfId="210" applyNumberFormat="1" applyBorder="1">
      <alignment horizontal="right" vertical="top"/>
    </xf>
    <xf numFmtId="3" fontId="2" fillId="11" borderId="57" xfId="211" applyNumberFormat="1" applyBorder="1">
      <alignment horizontal="right" vertical="top"/>
    </xf>
    <xf numFmtId="3" fontId="2" fillId="11" borderId="58" xfId="211" applyNumberFormat="1" applyBorder="1">
      <alignment horizontal="right" vertical="top"/>
    </xf>
    <xf numFmtId="3" fontId="2" fillId="11" borderId="59" xfId="211" applyNumberFormat="1" applyBorder="1">
      <alignment horizontal="right" vertical="top"/>
    </xf>
    <xf numFmtId="3" fontId="2" fillId="4" borderId="60" xfId="212" applyNumberFormat="1" applyBorder="1">
      <alignment horizontal="right" vertical="top"/>
    </xf>
    <xf numFmtId="0" fontId="2" fillId="2" borderId="48" xfId="206" applyBorder="1">
      <alignment horizontal="center" vertical="top"/>
    </xf>
    <xf numFmtId="0" fontId="1" fillId="3" borderId="49" xfId="213" applyBorder="1">
      <alignment horizontal="left" vertical="top"/>
    </xf>
    <xf numFmtId="0" fontId="1" fillId="3" borderId="50" xfId="213" applyBorder="1">
      <alignment horizontal="left" vertical="top"/>
    </xf>
    <xf numFmtId="0" fontId="1" fillId="3" borderId="15" xfId="213" applyBorder="1">
      <alignment horizontal="left" vertical="top"/>
    </xf>
    <xf numFmtId="0" fontId="2" fillId="4" borderId="15" xfId="215" applyBorder="1">
      <alignment horizontal="left" vertical="top"/>
    </xf>
    <xf numFmtId="0" fontId="1" fillId="3" borderId="17" xfId="213" applyBorder="1">
      <alignment horizontal="left" vertical="top"/>
    </xf>
    <xf numFmtId="0" fontId="1" fillId="3" borderId="53" xfId="213" applyBorder="1">
      <alignment horizontal="left" vertical="top"/>
    </xf>
    <xf numFmtId="0" fontId="2" fillId="11" borderId="52" xfId="214" applyBorder="1">
      <alignment horizontal="left" vertical="top"/>
    </xf>
    <xf numFmtId="3" fontId="1" fillId="2" borderId="37" xfId="216" applyNumberFormat="1" applyBorder="1">
      <alignment horizontal="right" vertical="top"/>
    </xf>
    <xf numFmtId="3" fontId="1" fillId="2" borderId="40" xfId="216" applyNumberFormat="1" applyBorder="1">
      <alignment horizontal="right" vertical="top"/>
    </xf>
    <xf numFmtId="3" fontId="1" fillId="2" borderId="43" xfId="216" applyNumberFormat="1" applyBorder="1">
      <alignment horizontal="right" vertical="top"/>
    </xf>
    <xf numFmtId="3" fontId="2" fillId="4" borderId="45" xfId="218" applyNumberFormat="1" applyBorder="1">
      <alignment horizontal="right" vertical="top"/>
    </xf>
    <xf numFmtId="3" fontId="1" fillId="2" borderId="38" xfId="216" applyNumberFormat="1" applyBorder="1">
      <alignment horizontal="right" vertical="top"/>
    </xf>
    <xf numFmtId="3" fontId="1" fillId="2" borderId="41" xfId="216" applyNumberFormat="1" applyBorder="1">
      <alignment horizontal="right" vertical="top"/>
    </xf>
    <xf numFmtId="3" fontId="1" fillId="2" borderId="44" xfId="216" applyNumberFormat="1" applyBorder="1">
      <alignment horizontal="right" vertical="top"/>
    </xf>
    <xf numFmtId="3" fontId="2" fillId="4" borderId="46" xfId="218" applyNumberFormat="1" applyBorder="1">
      <alignment horizontal="right" vertical="top"/>
    </xf>
    <xf numFmtId="3" fontId="1" fillId="2" borderId="54" xfId="216" applyNumberFormat="1" applyBorder="1">
      <alignment horizontal="right" vertical="top"/>
    </xf>
    <xf numFmtId="3" fontId="1" fillId="2" borderId="55" xfId="216" applyNumberFormat="1" applyBorder="1">
      <alignment horizontal="right" vertical="top"/>
    </xf>
    <xf numFmtId="3" fontId="1" fillId="2" borderId="56" xfId="216" applyNumberFormat="1" applyBorder="1">
      <alignment horizontal="right" vertical="top"/>
    </xf>
    <xf numFmtId="3" fontId="2" fillId="11" borderId="57" xfId="217" applyNumberFormat="1" applyBorder="1">
      <alignment horizontal="right" vertical="top"/>
    </xf>
    <xf numFmtId="3" fontId="2" fillId="11" borderId="58" xfId="217" applyNumberFormat="1" applyBorder="1">
      <alignment horizontal="right" vertical="top"/>
    </xf>
    <xf numFmtId="3" fontId="2" fillId="11" borderId="59" xfId="217" applyNumberFormat="1" applyBorder="1">
      <alignment horizontal="right" vertical="top"/>
    </xf>
    <xf numFmtId="3" fontId="2" fillId="4" borderId="60" xfId="218" applyNumberFormat="1" applyBorder="1">
      <alignment horizontal="right" vertical="top"/>
    </xf>
    <xf numFmtId="0" fontId="2" fillId="2" borderId="48" xfId="207" applyBorder="1">
      <alignment horizontal="center" vertical="top"/>
    </xf>
    <xf numFmtId="0" fontId="1" fillId="3" borderId="49" xfId="219" applyBorder="1">
      <alignment horizontal="left" vertical="top"/>
    </xf>
    <xf numFmtId="0" fontId="1" fillId="3" borderId="50" xfId="219" applyBorder="1">
      <alignment horizontal="left" vertical="top"/>
    </xf>
    <xf numFmtId="0" fontId="1" fillId="3" borderId="15" xfId="219" applyBorder="1">
      <alignment horizontal="left" vertical="top"/>
    </xf>
    <xf numFmtId="0" fontId="2" fillId="4" borderId="15" xfId="221" applyBorder="1">
      <alignment horizontal="left" vertical="top"/>
    </xf>
    <xf numFmtId="0" fontId="1" fillId="3" borderId="17" xfId="219" applyBorder="1">
      <alignment horizontal="left" vertical="top"/>
    </xf>
    <xf numFmtId="0" fontId="1" fillId="3" borderId="53" xfId="219" applyBorder="1">
      <alignment horizontal="left" vertical="top"/>
    </xf>
    <xf numFmtId="0" fontId="2" fillId="11" borderId="52" xfId="220" applyBorder="1">
      <alignment horizontal="left" vertical="top"/>
    </xf>
    <xf numFmtId="3" fontId="1" fillId="2" borderId="37" xfId="222" applyNumberFormat="1" applyBorder="1">
      <alignment horizontal="right" vertical="top"/>
    </xf>
    <xf numFmtId="3" fontId="1" fillId="2" borderId="40" xfId="222" applyNumberFormat="1" applyBorder="1">
      <alignment horizontal="right" vertical="top"/>
    </xf>
    <xf numFmtId="3" fontId="1" fillId="2" borderId="43" xfId="222" applyNumberFormat="1" applyBorder="1">
      <alignment horizontal="right" vertical="top"/>
    </xf>
    <xf numFmtId="3" fontId="2" fillId="4" borderId="45" xfId="224" applyNumberFormat="1" applyBorder="1">
      <alignment horizontal="right" vertical="top"/>
    </xf>
    <xf numFmtId="3" fontId="1" fillId="2" borderId="38" xfId="222" applyNumberFormat="1" applyBorder="1">
      <alignment horizontal="right" vertical="top"/>
    </xf>
    <xf numFmtId="3" fontId="1" fillId="2" borderId="41" xfId="222" applyNumberFormat="1" applyBorder="1">
      <alignment horizontal="right" vertical="top"/>
    </xf>
    <xf numFmtId="3" fontId="1" fillId="2" borderId="44" xfId="222" applyNumberFormat="1" applyBorder="1">
      <alignment horizontal="right" vertical="top"/>
    </xf>
    <xf numFmtId="3" fontId="2" fillId="4" borderId="46" xfId="224" applyNumberFormat="1" applyBorder="1">
      <alignment horizontal="right" vertical="top"/>
    </xf>
    <xf numFmtId="3" fontId="1" fillId="2" borderId="54" xfId="222" applyNumberFormat="1" applyBorder="1">
      <alignment horizontal="right" vertical="top"/>
    </xf>
    <xf numFmtId="3" fontId="1" fillId="2" borderId="55" xfId="222" applyNumberFormat="1" applyBorder="1">
      <alignment horizontal="right" vertical="top"/>
    </xf>
    <xf numFmtId="3" fontId="1" fillId="2" borderId="56" xfId="222" applyNumberFormat="1" applyBorder="1">
      <alignment horizontal="right" vertical="top"/>
    </xf>
    <xf numFmtId="3" fontId="2" fillId="11" borderId="57" xfId="223" applyNumberFormat="1" applyBorder="1">
      <alignment horizontal="right" vertical="top"/>
    </xf>
    <xf numFmtId="3" fontId="2" fillId="11" borderId="58" xfId="223" applyNumberFormat="1" applyBorder="1">
      <alignment horizontal="right" vertical="top"/>
    </xf>
    <xf numFmtId="3" fontId="2" fillId="11" borderId="59" xfId="223" applyNumberFormat="1" applyBorder="1">
      <alignment horizontal="right" vertical="top"/>
    </xf>
    <xf numFmtId="3" fontId="2" fillId="4" borderId="60" xfId="224" applyNumberFormat="1" applyBorder="1">
      <alignment horizontal="right" vertical="top"/>
    </xf>
    <xf numFmtId="0" fontId="1" fillId="3" borderId="49" xfId="16" applyBorder="1">
      <alignment horizontal="left" vertical="top"/>
    </xf>
    <xf numFmtId="0" fontId="1" fillId="3" borderId="50" xfId="16" applyBorder="1">
      <alignment horizontal="left" vertical="top"/>
    </xf>
    <xf numFmtId="0" fontId="1" fillId="3" borderId="15" xfId="16" applyBorder="1">
      <alignment horizontal="left" vertical="top"/>
    </xf>
    <xf numFmtId="0" fontId="2" fillId="4" borderId="15" xfId="226" applyBorder="1">
      <alignment horizontal="left" vertical="top"/>
    </xf>
    <xf numFmtId="0" fontId="1" fillId="3" borderId="17" xfId="16" applyBorder="1">
      <alignment horizontal="left" vertical="top"/>
    </xf>
    <xf numFmtId="0" fontId="1" fillId="3" borderId="53" xfId="16" applyBorder="1">
      <alignment horizontal="left" vertical="top"/>
    </xf>
    <xf numFmtId="0" fontId="2" fillId="11" borderId="52" xfId="225" applyBorder="1">
      <alignment horizontal="left" vertical="top"/>
    </xf>
    <xf numFmtId="3" fontId="1" fillId="2" borderId="37" xfId="227" applyNumberFormat="1" applyBorder="1">
      <alignment horizontal="right" vertical="top"/>
    </xf>
    <xf numFmtId="3" fontId="1" fillId="2" borderId="40" xfId="227" applyNumberFormat="1" applyBorder="1">
      <alignment horizontal="right" vertical="top"/>
    </xf>
    <xf numFmtId="3" fontId="1" fillId="2" borderId="43" xfId="227" applyNumberFormat="1" applyBorder="1">
      <alignment horizontal="right" vertical="top"/>
    </xf>
    <xf numFmtId="3" fontId="2" fillId="4" borderId="45" xfId="229" applyNumberFormat="1" applyBorder="1">
      <alignment horizontal="right" vertical="top"/>
    </xf>
    <xf numFmtId="3" fontId="1" fillId="2" borderId="54" xfId="227" applyNumberFormat="1" applyBorder="1">
      <alignment horizontal="right" vertical="top"/>
    </xf>
    <xf numFmtId="3" fontId="1" fillId="2" borderId="55" xfId="227" applyNumberFormat="1" applyBorder="1">
      <alignment horizontal="right" vertical="top"/>
    </xf>
    <xf numFmtId="3" fontId="1" fillId="2" borderId="56" xfId="227" applyNumberFormat="1" applyBorder="1">
      <alignment horizontal="right" vertical="top"/>
    </xf>
    <xf numFmtId="3" fontId="2" fillId="4" borderId="46" xfId="229" applyNumberFormat="1" applyBorder="1">
      <alignment horizontal="right" vertical="top"/>
    </xf>
    <xf numFmtId="3" fontId="2" fillId="11" borderId="57" xfId="228" applyNumberFormat="1" applyBorder="1">
      <alignment horizontal="right" vertical="top"/>
    </xf>
    <xf numFmtId="3" fontId="2" fillId="11" borderId="58" xfId="228" applyNumberFormat="1" applyBorder="1">
      <alignment horizontal="right" vertical="top"/>
    </xf>
    <xf numFmtId="3" fontId="2" fillId="11" borderId="59" xfId="228" applyNumberFormat="1" applyBorder="1">
      <alignment horizontal="right" vertical="top"/>
    </xf>
    <xf numFmtId="3" fontId="2" fillId="4" borderId="60" xfId="229" applyNumberFormat="1" applyBorder="1">
      <alignment horizontal="right" vertical="top"/>
    </xf>
    <xf numFmtId="0" fontId="1" fillId="3" borderId="15" xfId="230" applyBorder="1">
      <alignment horizontal="left" vertical="top"/>
    </xf>
    <xf numFmtId="0" fontId="2" fillId="2" borderId="16" xfId="17" applyBorder="1">
      <alignment horizontal="center" vertical="top"/>
    </xf>
    <xf numFmtId="0" fontId="2" fillId="4" borderId="15" xfId="231" applyBorder="1">
      <alignment horizontal="left" vertical="top"/>
    </xf>
    <xf numFmtId="0" fontId="1" fillId="3" borderId="18" xfId="230" applyBorder="1">
      <alignment horizontal="left" vertical="top"/>
    </xf>
    <xf numFmtId="0" fontId="1" fillId="3" borderId="17" xfId="230" applyBorder="1">
      <alignment horizontal="left" vertical="top"/>
    </xf>
    <xf numFmtId="0" fontId="1" fillId="3" borderId="35" xfId="230" applyBorder="1">
      <alignment horizontal="left" vertical="top"/>
    </xf>
    <xf numFmtId="0" fontId="2" fillId="4" borderId="36" xfId="231" applyBorder="1">
      <alignment horizontal="left" vertical="top"/>
    </xf>
    <xf numFmtId="3" fontId="1" fillId="2" borderId="37" xfId="232" applyNumberFormat="1" applyBorder="1">
      <alignment horizontal="right" vertical="top"/>
    </xf>
    <xf numFmtId="3" fontId="1" fillId="2" borderId="40" xfId="232" applyNumberFormat="1" applyBorder="1">
      <alignment horizontal="right" vertical="top"/>
    </xf>
    <xf numFmtId="3" fontId="1" fillId="2" borderId="43" xfId="232" applyNumberFormat="1" applyBorder="1">
      <alignment horizontal="right" vertical="top"/>
    </xf>
    <xf numFmtId="3" fontId="2" fillId="4" borderId="45" xfId="233" applyNumberFormat="1" applyBorder="1">
      <alignment horizontal="right" vertical="top"/>
    </xf>
    <xf numFmtId="3" fontId="1" fillId="2" borderId="38" xfId="232" applyNumberFormat="1" applyBorder="1">
      <alignment horizontal="right" vertical="top"/>
    </xf>
    <xf numFmtId="3" fontId="1" fillId="2" borderId="41" xfId="232" applyNumberFormat="1" applyBorder="1">
      <alignment horizontal="right" vertical="top"/>
    </xf>
    <xf numFmtId="3" fontId="1" fillId="2" borderId="44" xfId="232" applyNumberFormat="1" applyBorder="1">
      <alignment horizontal="right" vertical="top"/>
    </xf>
    <xf numFmtId="3" fontId="2" fillId="4" borderId="46" xfId="233" applyNumberFormat="1" applyBorder="1">
      <alignment horizontal="right" vertical="top"/>
    </xf>
    <xf numFmtId="3" fontId="2" fillId="4" borderId="47" xfId="233" applyNumberFormat="1" applyBorder="1">
      <alignment horizontal="right" vertical="top"/>
    </xf>
    <xf numFmtId="3" fontId="2" fillId="4" borderId="39" xfId="233" applyNumberFormat="1" applyBorder="1">
      <alignment horizontal="right" vertical="top"/>
    </xf>
    <xf numFmtId="3" fontId="2" fillId="4" borderId="42" xfId="233" applyNumberFormat="1" applyBorder="1">
      <alignment horizontal="right" vertical="top"/>
    </xf>
    <xf numFmtId="0" fontId="1" fillId="3" borderId="15" xfId="234" applyBorder="1">
      <alignment horizontal="left" vertical="top"/>
    </xf>
    <xf numFmtId="0" fontId="2" fillId="2" borderId="16" xfId="18" applyBorder="1">
      <alignment horizontal="center" vertical="top"/>
    </xf>
    <xf numFmtId="0" fontId="1" fillId="3" borderId="18" xfId="234" applyBorder="1">
      <alignment horizontal="left" vertical="top"/>
    </xf>
    <xf numFmtId="0" fontId="1" fillId="3" borderId="17" xfId="234" applyBorder="1">
      <alignment horizontal="left" vertical="top"/>
    </xf>
    <xf numFmtId="0" fontId="1" fillId="3" borderId="35" xfId="234" applyBorder="1">
      <alignment horizontal="left" vertical="top"/>
    </xf>
    <xf numFmtId="0" fontId="2" fillId="4" borderId="36" xfId="235" applyBorder="1">
      <alignment horizontal="left" vertical="top"/>
    </xf>
    <xf numFmtId="3" fontId="1" fillId="2" borderId="37" xfId="236" applyNumberFormat="1" applyBorder="1">
      <alignment horizontal="right" vertical="top"/>
    </xf>
    <xf numFmtId="3" fontId="1" fillId="2" borderId="40" xfId="236" applyNumberFormat="1" applyBorder="1">
      <alignment horizontal="right" vertical="top"/>
    </xf>
    <xf numFmtId="3" fontId="1" fillId="2" borderId="43" xfId="236" applyNumberFormat="1" applyBorder="1">
      <alignment horizontal="right" vertical="top"/>
    </xf>
    <xf numFmtId="3" fontId="1" fillId="2" borderId="38" xfId="236" applyNumberFormat="1" applyBorder="1">
      <alignment horizontal="right" vertical="top"/>
    </xf>
    <xf numFmtId="3" fontId="1" fillId="2" borderId="41" xfId="236" applyNumberFormat="1" applyBorder="1">
      <alignment horizontal="right" vertical="top"/>
    </xf>
    <xf numFmtId="3" fontId="1" fillId="2" borderId="44" xfId="236" applyNumberFormat="1" applyBorder="1">
      <alignment horizontal="right" vertical="top"/>
    </xf>
    <xf numFmtId="3" fontId="2" fillId="4" borderId="39" xfId="237" applyNumberFormat="1" applyBorder="1">
      <alignment horizontal="right" vertical="top"/>
    </xf>
    <xf numFmtId="3" fontId="2" fillId="4" borderId="42" xfId="237" applyNumberFormat="1" applyBorder="1">
      <alignment horizontal="right" vertical="top"/>
    </xf>
    <xf numFmtId="0" fontId="13" fillId="9" borderId="19" xfId="36" applyFont="1" applyFill="1" applyBorder="1" applyAlignment="1">
      <alignment horizontal="left" vertical="center"/>
    </xf>
    <xf numFmtId="0" fontId="13" fillId="9" borderId="0" xfId="36" applyFont="1" applyFill="1" applyBorder="1" applyAlignment="1">
      <alignment horizontal="left" vertical="center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164" fontId="9" fillId="0" borderId="21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0" borderId="30" xfId="0" applyNumberFormat="1" applyFont="1" applyBorder="1" applyAlignment="1">
      <alignment horizontal="right"/>
    </xf>
    <xf numFmtId="0" fontId="13" fillId="9" borderId="21" xfId="8" applyFont="1" applyFill="1" applyBorder="1" applyAlignment="1">
      <alignment horizontal="center" vertical="center" wrapText="1"/>
    </xf>
    <xf numFmtId="0" fontId="10" fillId="9" borderId="20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3" fillId="9" borderId="12" xfId="8" applyFont="1" applyFill="1" applyBorder="1" applyAlignment="1">
      <alignment horizontal="center" vertical="center" wrapText="1"/>
    </xf>
    <xf numFmtId="0" fontId="9" fillId="9" borderId="0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26" fillId="0" borderId="0" xfId="0" applyNumberFormat="1" applyFont="1" applyAlignment="1">
      <alignment horizontal="center" vertical="top" wrapText="1"/>
    </xf>
    <xf numFmtId="1" fontId="0" fillId="0" borderId="0" xfId="0" applyNumberFormat="1" applyAlignment="1">
      <alignment horizontal="center" vertical="top" wrapText="1"/>
    </xf>
    <xf numFmtId="166" fontId="21" fillId="0" borderId="20" xfId="0" applyNumberFormat="1" applyFont="1" applyBorder="1" applyAlignment="1">
      <alignment horizontal="center"/>
    </xf>
    <xf numFmtId="0" fontId="21" fillId="0" borderId="20" xfId="0" applyFont="1" applyBorder="1" applyAlignment="1">
      <alignment horizontal="left" vertical="center" wrapText="1"/>
    </xf>
    <xf numFmtId="0" fontId="23" fillId="12" borderId="0" xfId="0" applyFont="1" applyFill="1" applyAlignment="1" applyProtection="1">
      <alignment horizontal="left"/>
      <protection locked="0"/>
    </xf>
    <xf numFmtId="0" fontId="10" fillId="12" borderId="0" xfId="0" applyFont="1" applyFill="1" applyAlignment="1">
      <alignment horizontal="left" vertical="center"/>
    </xf>
    <xf numFmtId="1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3" fontId="22" fillId="0" borderId="0" xfId="0" applyNumberFormat="1" applyFont="1" applyBorder="1" applyAlignment="1">
      <alignment horizontal="center"/>
    </xf>
    <xf numFmtId="9" fontId="24" fillId="0" borderId="0" xfId="157" applyFont="1" applyAlignment="1">
      <alignment horizontal="center" vertical="center"/>
    </xf>
  </cellXfs>
  <cellStyles count="238">
    <cellStyle name="_Rid_1_S11_S10" xfId="130" xr:uid="{00000000-0005-0000-0000-000000000000}"/>
    <cellStyle name="_Rid_1_S12" xfId="1" xr:uid="{00000000-0005-0000-0000-000001000000}"/>
    <cellStyle name="_Rid_1_S13" xfId="2" xr:uid="{00000000-0005-0000-0000-000002000000}"/>
    <cellStyle name="_Rid_1_S13_S12" xfId="131" xr:uid="{00000000-0005-0000-0000-000003000000}"/>
    <cellStyle name="_Rid_1_S14" xfId="3" xr:uid="{00000000-0005-0000-0000-000004000000}"/>
    <cellStyle name="_Rid_1_S19_S18" xfId="4" xr:uid="{00000000-0005-0000-0000-000005000000}"/>
    <cellStyle name="_Rid_1_S21_S20" xfId="5" xr:uid="{00000000-0005-0000-0000-000006000000}"/>
    <cellStyle name="_Rid_1_S4" xfId="127" xr:uid="{00000000-0005-0000-0000-000007000000}"/>
    <cellStyle name="_Rid_1_S5" xfId="128" xr:uid="{00000000-0005-0000-0000-000008000000}"/>
    <cellStyle name="_Rid_1_S6" xfId="129" xr:uid="{00000000-0005-0000-0000-000009000000}"/>
    <cellStyle name="_Rid_103_S14_S13" xfId="162" xr:uid="{00000000-0005-0000-0000-000012000000}"/>
    <cellStyle name="_Rid_103_S16_S15" xfId="163" xr:uid="{00000000-0005-0000-0000-000013000000}"/>
    <cellStyle name="_Rid_103_S19" xfId="161" xr:uid="{00000000-0005-0000-0000-000014000000}"/>
    <cellStyle name="_Rid_103_S21_S20" xfId="164" xr:uid="{00000000-0005-0000-0000-000015000000}"/>
    <cellStyle name="_Rid_103_S5" xfId="158" xr:uid="{00000000-0005-0000-0000-000016000000}"/>
    <cellStyle name="_Rid_103_S8" xfId="159" xr:uid="{00000000-0005-0000-0000-000017000000}"/>
    <cellStyle name="_Rid_103_S9" xfId="160" xr:uid="{00000000-0005-0000-0000-000018000000}"/>
    <cellStyle name="_Rid_109_S11_S10" xfId="184" xr:uid="{00000000-0005-0000-0000-000019000000}"/>
    <cellStyle name="_Rid_109_S13_S12" xfId="185" xr:uid="{00000000-0005-0000-0000-00001A000000}"/>
    <cellStyle name="_Rid_109_S4" xfId="181" xr:uid="{00000000-0005-0000-0000-00001B000000}"/>
    <cellStyle name="_Rid_109_S5" xfId="182" xr:uid="{00000000-0005-0000-0000-00001C000000}"/>
    <cellStyle name="_Rid_109_S6" xfId="183" xr:uid="{00000000-0005-0000-0000-00001D000000}"/>
    <cellStyle name="_Rid_110_S11_S10" xfId="189" xr:uid="{00000000-0005-0000-0000-000023000000}"/>
    <cellStyle name="_Rid_110_S13_S12" xfId="190" xr:uid="{00000000-0005-0000-0000-000024000000}"/>
    <cellStyle name="_Rid_110_S4" xfId="186" xr:uid="{00000000-0005-0000-0000-000025000000}"/>
    <cellStyle name="_Rid_110_S5" xfId="187" xr:uid="{00000000-0005-0000-0000-000026000000}"/>
    <cellStyle name="_Rid_110_S6" xfId="188" xr:uid="{00000000-0005-0000-0000-000027000000}"/>
    <cellStyle name="_Rid_111_S11_S10" xfId="194" xr:uid="{00000000-0005-0000-0000-000028000000}"/>
    <cellStyle name="_Rid_111_S13_S12" xfId="195" xr:uid="{00000000-0005-0000-0000-000029000000}"/>
    <cellStyle name="_Rid_111_S4" xfId="191" xr:uid="{00000000-0005-0000-0000-00002A000000}"/>
    <cellStyle name="_Rid_111_S5" xfId="192" xr:uid="{00000000-0005-0000-0000-00002B000000}"/>
    <cellStyle name="_Rid_111_S6" xfId="193" xr:uid="{00000000-0005-0000-0000-00002C000000}"/>
    <cellStyle name="_Rid_113_S11_S10" xfId="199" xr:uid="{00000000-0005-0000-0000-00002D000000}"/>
    <cellStyle name="_Rid_113_S13_S12" xfId="200" xr:uid="{00000000-0005-0000-0000-00002E000000}"/>
    <cellStyle name="_Rid_113_S4" xfId="196" xr:uid="{00000000-0005-0000-0000-00002F000000}"/>
    <cellStyle name="_Rid_113_S5" xfId="197" xr:uid="{00000000-0005-0000-0000-000030000000}"/>
    <cellStyle name="_Rid_113_S6" xfId="198" xr:uid="{00000000-0005-0000-0000-000031000000}"/>
    <cellStyle name="_Rid_114_S11_S10" xfId="204" xr:uid="{00000000-0005-0000-0000-000032000000}"/>
    <cellStyle name="_Rid_114_S13_S12" xfId="205" xr:uid="{00000000-0005-0000-0000-000033000000}"/>
    <cellStyle name="_Rid_114_S4" xfId="201" xr:uid="{00000000-0005-0000-0000-000034000000}"/>
    <cellStyle name="_Rid_114_S5" xfId="202" xr:uid="{00000000-0005-0000-0000-000035000000}"/>
    <cellStyle name="_Rid_114_S6" xfId="203" xr:uid="{00000000-0005-0000-0000-000036000000}"/>
    <cellStyle name="_Rid_12_S11_S10" xfId="22" xr:uid="{00000000-0005-0000-0000-000037000000}"/>
    <cellStyle name="_Rid_12_S13_S12" xfId="23" xr:uid="{00000000-0005-0000-0000-000038000000}"/>
    <cellStyle name="_Rid_12_S4" xfId="19" xr:uid="{00000000-0005-0000-0000-000039000000}"/>
    <cellStyle name="_Rid_12_S5" xfId="20" xr:uid="{00000000-0005-0000-0000-00003A000000}"/>
    <cellStyle name="_Rid_12_S6" xfId="21" xr:uid="{00000000-0005-0000-0000-00003B000000}"/>
    <cellStyle name="_Rid_13_S11_S10" xfId="27" xr:uid="{00000000-0005-0000-0000-00003C000000}"/>
    <cellStyle name="_Rid_13_S13_S12" xfId="28" xr:uid="{00000000-0005-0000-0000-00003D000000}"/>
    <cellStyle name="_Rid_13_S4" xfId="24" xr:uid="{00000000-0005-0000-0000-00003E000000}"/>
    <cellStyle name="_Rid_13_S5" xfId="25" xr:uid="{00000000-0005-0000-0000-00003F000000}"/>
    <cellStyle name="_Rid_13_S6" xfId="26" xr:uid="{00000000-0005-0000-0000-000040000000}"/>
    <cellStyle name="_Rid_23_S11_S10" xfId="32" xr:uid="{00000000-0005-0000-0000-000041000000}"/>
    <cellStyle name="_Rid_23_S13_S12" xfId="33" xr:uid="{00000000-0005-0000-0000-000042000000}"/>
    <cellStyle name="_Rid_23_S4" xfId="29" xr:uid="{00000000-0005-0000-0000-000043000000}"/>
    <cellStyle name="_Rid_23_S5" xfId="30" xr:uid="{00000000-0005-0000-0000-000044000000}"/>
    <cellStyle name="_Rid_23_S6" xfId="31" xr:uid="{00000000-0005-0000-0000-000045000000}"/>
    <cellStyle name="_Rid_24_S11_S10" xfId="37" xr:uid="{00000000-0005-0000-0000-000046000000}"/>
    <cellStyle name="_Rid_24_S13_S12" xfId="38" xr:uid="{00000000-0005-0000-0000-000047000000}"/>
    <cellStyle name="_Rid_24_S4" xfId="34" xr:uid="{00000000-0005-0000-0000-000048000000}"/>
    <cellStyle name="_Rid_24_S5" xfId="35" xr:uid="{00000000-0005-0000-0000-000049000000}"/>
    <cellStyle name="_Rid_24_S6" xfId="36" xr:uid="{00000000-0005-0000-0000-00004A000000}"/>
    <cellStyle name="_Rid_3_S11_S10" xfId="9" xr:uid="{00000000-0005-0000-0000-00004B000000}"/>
    <cellStyle name="_Rid_3_S11_S10 2" xfId="135" xr:uid="{00000000-0005-0000-0000-00004C000000}"/>
    <cellStyle name="_Rid_3_S13_S12" xfId="10" xr:uid="{00000000-0005-0000-0000-00004D000000}"/>
    <cellStyle name="_Rid_3_S13_S12 2" xfId="136" xr:uid="{00000000-0005-0000-0000-00004E000000}"/>
    <cellStyle name="_Rid_3_S4" xfId="6" xr:uid="{00000000-0005-0000-0000-00004F000000}"/>
    <cellStyle name="_Rid_3_S4 2" xfId="132" xr:uid="{00000000-0005-0000-0000-000050000000}"/>
    <cellStyle name="_Rid_3_S5" xfId="7" xr:uid="{00000000-0005-0000-0000-000051000000}"/>
    <cellStyle name="_Rid_3_S5 2" xfId="133" xr:uid="{00000000-0005-0000-0000-000052000000}"/>
    <cellStyle name="_Rid_3_S6" xfId="8" xr:uid="{00000000-0005-0000-0000-000053000000}"/>
    <cellStyle name="_Rid_3_S6 2" xfId="134" xr:uid="{00000000-0005-0000-0000-000054000000}"/>
    <cellStyle name="_Rid_37_S11_S10" xfId="44" xr:uid="{00000000-0005-0000-0000-00005A000000}"/>
    <cellStyle name="_Rid_37_S13_S12" xfId="45" xr:uid="{00000000-0005-0000-0000-00005B000000}"/>
    <cellStyle name="_Rid_37_S14_S13" xfId="210" xr:uid="{1CD14EAB-BBE4-45A5-BE10-92B1DBB20908}"/>
    <cellStyle name="_Rid_37_S16_S15" xfId="211" xr:uid="{A75FC0BD-560D-42F6-B437-E1E6BBAC58FF}"/>
    <cellStyle name="_Rid_37_S19" xfId="209" xr:uid="{4ABA9900-602E-46AB-ABF4-D9452A659D55}"/>
    <cellStyle name="_Rid_37_S21_S20" xfId="212" xr:uid="{E0C59E1B-C57F-4AE2-88B7-18F63EE8AB80}"/>
    <cellStyle name="_Rid_37_S4" xfId="41" xr:uid="{00000000-0005-0000-0000-00005C000000}"/>
    <cellStyle name="_Rid_37_S5" xfId="42" xr:uid="{00000000-0005-0000-0000-00005D000000}"/>
    <cellStyle name="_Rid_37_S6" xfId="43" xr:uid="{00000000-0005-0000-0000-00005E000000}"/>
    <cellStyle name="_Rid_37_S8" xfId="40" xr:uid="{FFBC6A73-7985-4219-990E-1B49B12D88AD}"/>
    <cellStyle name="_Rid_37_S9" xfId="39" xr:uid="{9D2E665F-FB2D-41F1-A2ED-858D8A7B44DC}"/>
    <cellStyle name="_Rid_38_S14_S13" xfId="216" xr:uid="{C23BBC8A-0585-44F9-95B5-1ECEB1F5E98B}"/>
    <cellStyle name="_Rid_38_S16_S15" xfId="217" xr:uid="{FDF872F3-010C-4F5F-9383-889271B07253}"/>
    <cellStyle name="_Rid_38_S19" xfId="215" xr:uid="{9987EB3D-86D4-4A50-817C-FB1FE0D98378}"/>
    <cellStyle name="_Rid_38_S21_S20" xfId="218" xr:uid="{F1C2A5DD-E67A-45F0-93C5-68EDAF02C036}"/>
    <cellStyle name="_Rid_38_S5" xfId="206" xr:uid="{C0A05EF1-2375-4C46-8EA0-F3E03DCED168}"/>
    <cellStyle name="_Rid_38_S8" xfId="213" xr:uid="{B1C6C05C-42BA-4FF4-A1DC-1DAFE9911B51}"/>
    <cellStyle name="_Rid_38_S9" xfId="214" xr:uid="{ACECD45A-9109-4C93-AE5A-B73DE8A3F0BA}"/>
    <cellStyle name="_Rid_39_S14_S13" xfId="222" xr:uid="{128AF64A-1BA0-4B3A-ADD3-01B07CDC155C}"/>
    <cellStyle name="_Rid_39_S16_S15" xfId="223" xr:uid="{57D48AAE-1DA4-4163-8FCC-9DED37A49655}"/>
    <cellStyle name="_Rid_39_S19" xfId="221" xr:uid="{6E9F786E-2CC6-4CBA-AE10-70A61A7E58C9}"/>
    <cellStyle name="_Rid_39_S21_S20" xfId="224" xr:uid="{95C91607-DFEB-4976-97CA-2AA3B489F22A}"/>
    <cellStyle name="_Rid_39_S5" xfId="207" xr:uid="{DC34468A-577A-49AD-9C38-C31B6ABFB6C8}"/>
    <cellStyle name="_Rid_39_S8" xfId="219" xr:uid="{3DB63EAC-4711-4AC8-A6B6-570F112148E5}"/>
    <cellStyle name="_Rid_39_S9" xfId="220" xr:uid="{5CC0D8C5-D6D0-4DFF-B0E5-8458B6B70D86}"/>
    <cellStyle name="_Rid_4_S11_S10" xfId="14" xr:uid="{00000000-0005-0000-0000-00005F000000}"/>
    <cellStyle name="_Rid_4_S12" xfId="140" xr:uid="{00000000-0005-0000-0000-000060000000}"/>
    <cellStyle name="_Rid_4_S13_S12" xfId="15" xr:uid="{00000000-0005-0000-0000-000061000000}"/>
    <cellStyle name="_Rid_4_S14_S13" xfId="141" xr:uid="{00000000-0005-0000-0000-000062000000}"/>
    <cellStyle name="_Rid_4_S3" xfId="137" xr:uid="{00000000-0005-0000-0000-000063000000}"/>
    <cellStyle name="_Rid_4_S4" xfId="11" xr:uid="{00000000-0005-0000-0000-000064000000}"/>
    <cellStyle name="_Rid_4_S4 2" xfId="138" xr:uid="{00000000-0005-0000-0000-000065000000}"/>
    <cellStyle name="_Rid_4_S5" xfId="12" xr:uid="{00000000-0005-0000-0000-000066000000}"/>
    <cellStyle name="_Rid_4_S6" xfId="13" xr:uid="{00000000-0005-0000-0000-000067000000}"/>
    <cellStyle name="_Rid_4_S9_S8" xfId="139" xr:uid="{00000000-0005-0000-0000-000068000000}"/>
    <cellStyle name="_Rid_40_S14_S13" xfId="227" xr:uid="{22ACDBD8-BAD7-432F-BFAA-34E15D7A6CDC}"/>
    <cellStyle name="_Rid_40_S16_S15" xfId="228" xr:uid="{7A8422F9-D83E-42C3-BF77-23C3B36399EB}"/>
    <cellStyle name="_Rid_40_S19" xfId="226" xr:uid="{4AF439DE-0156-4BA3-876A-08D45F4E5634}"/>
    <cellStyle name="_Rid_40_S21_S20" xfId="229" xr:uid="{C39C93A0-BE9E-44F7-9191-49A1D5DA8C62}"/>
    <cellStyle name="_Rid_40_S5" xfId="208" xr:uid="{FA109CCF-B238-4C81-B425-4FAD728F9E64}"/>
    <cellStyle name="_Rid_40_S8" xfId="16" xr:uid="{1F086346-2DDD-4ABA-AC43-5A9F5D00335C}"/>
    <cellStyle name="_Rid_40_S9" xfId="225" xr:uid="{DABF1940-499D-4232-B74D-5F86BAC1FE45}"/>
    <cellStyle name="_Rid_41_S11_S10" xfId="232" xr:uid="{F68CC812-5487-49FD-867A-1D9AA2BB969D}"/>
    <cellStyle name="_Rid_41_S13_S12" xfId="233" xr:uid="{6BFFC6A2-8FED-44BE-9B21-34474784833F}"/>
    <cellStyle name="_Rid_41_S4" xfId="17" xr:uid="{E5736CFD-E472-49ED-99A6-5C3CF9F7AB2D}"/>
    <cellStyle name="_Rid_41_S5" xfId="230" xr:uid="{C7BB3865-D56C-4FFB-8CD9-E65BD2E5E637}"/>
    <cellStyle name="_Rid_41_S6" xfId="231" xr:uid="{7C35B0BF-C090-4863-8EBC-0D94E179662A}"/>
    <cellStyle name="_Rid_42_S11_S10" xfId="236" xr:uid="{D274FC50-1C28-4F76-B3B7-E053919273F0}"/>
    <cellStyle name="_Rid_42_S13_S12" xfId="237" xr:uid="{EC1AC42B-8738-4996-9872-2367933FD7E9}"/>
    <cellStyle name="_Rid_42_S4" xfId="18" xr:uid="{2614F30F-A45E-47E3-B9E2-B6A3496F6A45}"/>
    <cellStyle name="_Rid_42_S5" xfId="234" xr:uid="{BE4C2FD9-34E3-428A-8CF1-7C01DA0FE967}"/>
    <cellStyle name="_Rid_42_S6" xfId="235" xr:uid="{D3B34E26-B60D-4C2D-808A-D2D021EA1287}"/>
    <cellStyle name="_Rid_52_S11_S10" xfId="49" xr:uid="{00000000-0005-0000-0000-000069000000}"/>
    <cellStyle name="_Rid_52_S13_S12" xfId="50" xr:uid="{00000000-0005-0000-0000-00006A000000}"/>
    <cellStyle name="_Rid_52_S4" xfId="46" xr:uid="{00000000-0005-0000-0000-00006B000000}"/>
    <cellStyle name="_Rid_52_S5" xfId="47" xr:uid="{00000000-0005-0000-0000-00006C000000}"/>
    <cellStyle name="_Rid_52_S6" xfId="48" xr:uid="{00000000-0005-0000-0000-00006D000000}"/>
    <cellStyle name="_Rid_53_S11_S10" xfId="54" xr:uid="{00000000-0005-0000-0000-00006E000000}"/>
    <cellStyle name="_Rid_53_S13_S12" xfId="55" xr:uid="{00000000-0005-0000-0000-00006F000000}"/>
    <cellStyle name="_Rid_53_S4" xfId="51" xr:uid="{00000000-0005-0000-0000-000070000000}"/>
    <cellStyle name="_Rid_53_S5" xfId="52" xr:uid="{00000000-0005-0000-0000-000071000000}"/>
    <cellStyle name="_Rid_53_S6" xfId="53" xr:uid="{00000000-0005-0000-0000-000072000000}"/>
    <cellStyle name="_Rid_54_S11_S10" xfId="59" xr:uid="{00000000-0005-0000-0000-000073000000}"/>
    <cellStyle name="_Rid_54_S13_S12" xfId="60" xr:uid="{00000000-0005-0000-0000-000074000000}"/>
    <cellStyle name="_Rid_54_S4" xfId="56" xr:uid="{00000000-0005-0000-0000-000075000000}"/>
    <cellStyle name="_Rid_54_S5" xfId="57" xr:uid="{00000000-0005-0000-0000-000076000000}"/>
    <cellStyle name="_Rid_54_S6" xfId="58" xr:uid="{00000000-0005-0000-0000-000077000000}"/>
    <cellStyle name="_Rid_55_S11_S10" xfId="64" xr:uid="{00000000-0005-0000-0000-000078000000}"/>
    <cellStyle name="_Rid_55_S13_S12" xfId="65" xr:uid="{00000000-0005-0000-0000-000079000000}"/>
    <cellStyle name="_Rid_55_S4" xfId="61" xr:uid="{00000000-0005-0000-0000-00007A000000}"/>
    <cellStyle name="_Rid_55_S5" xfId="62" xr:uid="{00000000-0005-0000-0000-00007B000000}"/>
    <cellStyle name="_Rid_55_S6" xfId="63" xr:uid="{00000000-0005-0000-0000-00007C000000}"/>
    <cellStyle name="_Rid_56_S11_S10" xfId="69" xr:uid="{00000000-0005-0000-0000-00007D000000}"/>
    <cellStyle name="_Rid_56_S13_S12" xfId="70" xr:uid="{00000000-0005-0000-0000-00007E000000}"/>
    <cellStyle name="_Rid_56_S4" xfId="66" xr:uid="{00000000-0005-0000-0000-00007F000000}"/>
    <cellStyle name="_Rid_56_S5" xfId="67" xr:uid="{00000000-0005-0000-0000-000080000000}"/>
    <cellStyle name="_Rid_56_S6" xfId="68" xr:uid="{00000000-0005-0000-0000-000081000000}"/>
    <cellStyle name="_Rid_57_S11_S10" xfId="74" xr:uid="{00000000-0005-0000-0000-000082000000}"/>
    <cellStyle name="_Rid_57_S13_S12" xfId="75" xr:uid="{00000000-0005-0000-0000-000083000000}"/>
    <cellStyle name="_Rid_57_S4" xfId="71" xr:uid="{00000000-0005-0000-0000-000084000000}"/>
    <cellStyle name="_Rid_57_S5" xfId="72" xr:uid="{00000000-0005-0000-0000-000085000000}"/>
    <cellStyle name="_Rid_57_S6" xfId="73" xr:uid="{00000000-0005-0000-0000-000086000000}"/>
    <cellStyle name="_Rid_58_S11_S10" xfId="79" xr:uid="{00000000-0005-0000-0000-000087000000}"/>
    <cellStyle name="_Rid_58_S13_S12" xfId="80" xr:uid="{00000000-0005-0000-0000-000088000000}"/>
    <cellStyle name="_Rid_58_S4" xfId="76" xr:uid="{00000000-0005-0000-0000-000089000000}"/>
    <cellStyle name="_Rid_58_S5" xfId="77" xr:uid="{00000000-0005-0000-0000-00008A000000}"/>
    <cellStyle name="_Rid_58_S6" xfId="78" xr:uid="{00000000-0005-0000-0000-00008B000000}"/>
    <cellStyle name="_Rid_59_S11_S10" xfId="84" xr:uid="{00000000-0005-0000-0000-00008C000000}"/>
    <cellStyle name="_Rid_59_S13_S12" xfId="85" xr:uid="{00000000-0005-0000-0000-00008D000000}"/>
    <cellStyle name="_Rid_59_S4" xfId="81" xr:uid="{00000000-0005-0000-0000-00008E000000}"/>
    <cellStyle name="_Rid_59_S5" xfId="82" xr:uid="{00000000-0005-0000-0000-00008F000000}"/>
    <cellStyle name="_Rid_59_S6" xfId="83" xr:uid="{00000000-0005-0000-0000-000090000000}"/>
    <cellStyle name="_Rid_62_S11_S10" xfId="89" xr:uid="{00000000-0005-0000-0000-000096000000}"/>
    <cellStyle name="_Rid_62_S13_S12" xfId="90" xr:uid="{00000000-0005-0000-0000-000097000000}"/>
    <cellStyle name="_Rid_62_S4" xfId="86" xr:uid="{00000000-0005-0000-0000-000098000000}"/>
    <cellStyle name="_Rid_62_S5" xfId="87" xr:uid="{00000000-0005-0000-0000-000099000000}"/>
    <cellStyle name="_Rid_62_S6" xfId="88" xr:uid="{00000000-0005-0000-0000-00009A000000}"/>
    <cellStyle name="_Rid_63_S11_S10" xfId="94" xr:uid="{00000000-0005-0000-0000-00009B000000}"/>
    <cellStyle name="_Rid_63_S13_S12" xfId="95" xr:uid="{00000000-0005-0000-0000-00009C000000}"/>
    <cellStyle name="_Rid_63_S4" xfId="91" xr:uid="{00000000-0005-0000-0000-00009D000000}"/>
    <cellStyle name="_Rid_63_S5" xfId="92" xr:uid="{00000000-0005-0000-0000-00009E000000}"/>
    <cellStyle name="_Rid_63_S6" xfId="93" xr:uid="{00000000-0005-0000-0000-00009F000000}"/>
    <cellStyle name="_Rid_64_S11_S10" xfId="99" xr:uid="{00000000-0005-0000-0000-0000A0000000}"/>
    <cellStyle name="_Rid_64_S13_S12" xfId="100" xr:uid="{00000000-0005-0000-0000-0000A1000000}"/>
    <cellStyle name="_Rid_64_S4" xfId="96" xr:uid="{00000000-0005-0000-0000-0000A2000000}"/>
    <cellStyle name="_Rid_64_S5" xfId="97" xr:uid="{00000000-0005-0000-0000-0000A3000000}"/>
    <cellStyle name="_Rid_64_S6" xfId="98" xr:uid="{00000000-0005-0000-0000-0000A4000000}"/>
    <cellStyle name="_Rid_65_S11_S10" xfId="104" xr:uid="{00000000-0005-0000-0000-0000A5000000}"/>
    <cellStyle name="_Rid_65_S13_S12" xfId="105" xr:uid="{00000000-0005-0000-0000-0000A6000000}"/>
    <cellStyle name="_Rid_65_S4" xfId="101" xr:uid="{00000000-0005-0000-0000-0000A7000000}"/>
    <cellStyle name="_Rid_65_S5" xfId="102" xr:uid="{00000000-0005-0000-0000-0000A8000000}"/>
    <cellStyle name="_Rid_65_S6" xfId="103" xr:uid="{00000000-0005-0000-0000-0000A9000000}"/>
    <cellStyle name="_Rid_68_S11_S10" xfId="109" xr:uid="{00000000-0005-0000-0000-0000AA000000}"/>
    <cellStyle name="_Rid_68_S13_S12" xfId="110" xr:uid="{00000000-0005-0000-0000-0000AB000000}"/>
    <cellStyle name="_Rid_68_S4" xfId="106" xr:uid="{00000000-0005-0000-0000-0000AC000000}"/>
    <cellStyle name="_Rid_68_S5" xfId="107" xr:uid="{00000000-0005-0000-0000-0000AD000000}"/>
    <cellStyle name="_Rid_68_S6" xfId="108" xr:uid="{00000000-0005-0000-0000-0000AE000000}"/>
    <cellStyle name="_Rid_69_S11_S10" xfId="114" xr:uid="{00000000-0005-0000-0000-0000AF000000}"/>
    <cellStyle name="_Rid_69_S13_S12" xfId="115" xr:uid="{00000000-0005-0000-0000-0000B0000000}"/>
    <cellStyle name="_Rid_69_S4" xfId="111" xr:uid="{00000000-0005-0000-0000-0000B1000000}"/>
    <cellStyle name="_Rid_69_S5" xfId="112" xr:uid="{00000000-0005-0000-0000-0000B2000000}"/>
    <cellStyle name="_Rid_69_S6" xfId="113" xr:uid="{00000000-0005-0000-0000-0000B3000000}"/>
    <cellStyle name="_Rid_73_S11_S10" xfId="120" xr:uid="{00000000-0005-0000-0000-0000BB000000}"/>
    <cellStyle name="_Rid_73_S13_S12" xfId="121" xr:uid="{00000000-0005-0000-0000-0000BC000000}"/>
    <cellStyle name="_Rid_73_S4" xfId="117" xr:uid="{00000000-0005-0000-0000-0000BD000000}"/>
    <cellStyle name="_Rid_73_S5" xfId="118" xr:uid="{00000000-0005-0000-0000-0000BE000000}"/>
    <cellStyle name="_Rid_73_S6" xfId="119" xr:uid="{00000000-0005-0000-0000-0000BF000000}"/>
    <cellStyle name="_Rid_74_S11_S10" xfId="125" xr:uid="{00000000-0005-0000-0000-0000C0000000}"/>
    <cellStyle name="_Rid_74_S13_S12" xfId="126" xr:uid="{00000000-0005-0000-0000-0000C1000000}"/>
    <cellStyle name="_Rid_74_S4" xfId="122" xr:uid="{00000000-0005-0000-0000-0000C2000000}"/>
    <cellStyle name="_Rid_74_S5" xfId="123" xr:uid="{00000000-0005-0000-0000-0000C3000000}"/>
    <cellStyle name="_Rid_74_S6" xfId="124" xr:uid="{00000000-0005-0000-0000-0000C4000000}"/>
    <cellStyle name="_Rid_93_S12" xfId="144" xr:uid="{00000000-0005-0000-0000-0000D7000000}"/>
    <cellStyle name="_Rid_93_S12_S11" xfId="179" xr:uid="{00000000-0005-0000-0000-0000D8000000}"/>
    <cellStyle name="_Rid_93_S14_S13" xfId="146" xr:uid="{00000000-0005-0000-0000-0000D9000000}"/>
    <cellStyle name="_Rid_93_S15" xfId="178" xr:uid="{00000000-0005-0000-0000-0000DA000000}"/>
    <cellStyle name="_Rid_93_S17_S16" xfId="180" xr:uid="{00000000-0005-0000-0000-0000DB000000}"/>
    <cellStyle name="_Rid_93_S3" xfId="142" xr:uid="{00000000-0005-0000-0000-0000DC000000}"/>
    <cellStyle name="_Rid_93_S4" xfId="143" xr:uid="{00000000-0005-0000-0000-0000DD000000}"/>
    <cellStyle name="_Rid_93_S7" xfId="177" xr:uid="{00000000-0005-0000-0000-0000DE000000}"/>
    <cellStyle name="_Rid_93_S9_S8" xfId="145" xr:uid="{00000000-0005-0000-0000-0000DF000000}"/>
    <cellStyle name="_Rid_94_S11_S10" xfId="150" xr:uid="{00000000-0005-0000-0000-0000E0000000}"/>
    <cellStyle name="_Rid_94_S13_S12" xfId="151" xr:uid="{00000000-0005-0000-0000-0000E1000000}"/>
    <cellStyle name="_Rid_94_S14_S13" xfId="174" xr:uid="{00000000-0005-0000-0000-0000E2000000}"/>
    <cellStyle name="_Rid_94_S16_S15" xfId="175" xr:uid="{00000000-0005-0000-0000-0000E3000000}"/>
    <cellStyle name="_Rid_94_S19" xfId="173" xr:uid="{00000000-0005-0000-0000-0000E4000000}"/>
    <cellStyle name="_Rid_94_S21_S20" xfId="176" xr:uid="{00000000-0005-0000-0000-0000E5000000}"/>
    <cellStyle name="_Rid_94_S4" xfId="147" xr:uid="{00000000-0005-0000-0000-0000E6000000}"/>
    <cellStyle name="_Rid_94_S5" xfId="148" xr:uid="{00000000-0005-0000-0000-0000E7000000}"/>
    <cellStyle name="_Rid_94_S6" xfId="149" xr:uid="{00000000-0005-0000-0000-0000E8000000}"/>
    <cellStyle name="_Rid_94_S8" xfId="171" xr:uid="{00000000-0005-0000-0000-0000E9000000}"/>
    <cellStyle name="_Rid_94_S9" xfId="172" xr:uid="{00000000-0005-0000-0000-0000EA000000}"/>
    <cellStyle name="_Rid_95_S11_S10" xfId="155" xr:uid="{00000000-0005-0000-0000-0000EB000000}"/>
    <cellStyle name="_Rid_95_S13_S12" xfId="156" xr:uid="{00000000-0005-0000-0000-0000EC000000}"/>
    <cellStyle name="_Rid_95_S14_S13" xfId="168" xr:uid="{00000000-0005-0000-0000-0000ED000000}"/>
    <cellStyle name="_Rid_95_S16_S15" xfId="169" xr:uid="{00000000-0005-0000-0000-0000EE000000}"/>
    <cellStyle name="_Rid_95_S19" xfId="167" xr:uid="{00000000-0005-0000-0000-0000EF000000}"/>
    <cellStyle name="_Rid_95_S21_S20" xfId="170" xr:uid="{00000000-0005-0000-0000-0000F0000000}"/>
    <cellStyle name="_Rid_95_S4" xfId="152" xr:uid="{00000000-0005-0000-0000-0000F1000000}"/>
    <cellStyle name="_Rid_95_S5" xfId="153" xr:uid="{00000000-0005-0000-0000-0000F2000000}"/>
    <cellStyle name="_Rid_95_S6" xfId="154" xr:uid="{00000000-0005-0000-0000-0000F3000000}"/>
    <cellStyle name="_Rid_95_S8" xfId="165" xr:uid="{00000000-0005-0000-0000-0000F4000000}"/>
    <cellStyle name="_Rid_95_S9" xfId="166" xr:uid="{00000000-0005-0000-0000-0000F5000000}"/>
    <cellStyle name="Komma" xfId="116" builtinId="3"/>
    <cellStyle name="Prozent" xfId="157" builtinId="5"/>
    <cellStyle name="Standard" xfId="0" builtinId="0"/>
  </cellStyles>
  <dxfs count="1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4F9F"/>
      <color rgb="FF808080"/>
      <color rgb="FFE4002D"/>
      <color rgb="FF7AA02B"/>
      <color rgb="FFFFFFFF"/>
      <color rgb="FFC0C0C0"/>
      <color rgb="FFFFFFCC"/>
      <color rgb="FFFF4B4B"/>
      <color rgb="FFE14B4B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Dashboard!$B$5</c:f>
          <c:strCache>
            <c:ptCount val="1"/>
            <c:pt idx="0">
              <c:v>Kärnten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Datenquelle!$N$7</c:f>
              <c:strCache>
                <c:ptCount val="1"/>
                <c:pt idx="0">
                  <c:v>Feldkirchen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Datenquelle!$O$6:$R$6</c:f>
              <c:strCache>
                <c:ptCount val="4"/>
                <c:pt idx="0">
                  <c:v>Jugendl. &lt;25</c:v>
                </c:pt>
                <c:pt idx="1">
                  <c:v>Erwachsene</c:v>
                </c:pt>
                <c:pt idx="2">
                  <c:v>Ältere ab 50</c:v>
                </c:pt>
                <c:pt idx="3">
                  <c:v>Ältere 50-54</c:v>
                </c:pt>
              </c:strCache>
            </c:strRef>
          </c:cat>
          <c:val>
            <c:numRef>
              <c:f>[0]!dia_alter</c:f>
              <c:numCache>
                <c:formatCode>#,##0</c:formatCode>
                <c:ptCount val="3"/>
                <c:pt idx="0">
                  <c:v>1768</c:v>
                </c:pt>
                <c:pt idx="1">
                  <c:v>10016</c:v>
                </c:pt>
                <c:pt idx="2">
                  <c:v>7337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E-4A69-8FAF-092F8CAFE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4182480"/>
        <c:axId val="794179528"/>
      </c:barChart>
      <c:catAx>
        <c:axId val="79418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4179528"/>
        <c:crosses val="autoZero"/>
        <c:auto val="1"/>
        <c:lblAlgn val="ctr"/>
        <c:lblOffset val="100"/>
        <c:noMultiLvlLbl val="0"/>
      </c:catAx>
      <c:valAx>
        <c:axId val="794179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9418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390766971983472E-2"/>
          <c:y val="0.10616108461838533"/>
          <c:w val="0.9472184660560331"/>
          <c:h val="0.70133348194027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Datenquelle!$A$22</c:f>
              <c:strCache>
                <c:ptCount val="1"/>
                <c:pt idx="0">
                  <c:v>Feldkirchen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 w="28575">
              <a:solidFill>
                <a:srgbClr val="004F9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004F9F"/>
                    </a:solidFill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Datenquelle!$K$21:$K$25</c:f>
              <c:strCache>
                <c:ptCount val="5"/>
                <c:pt idx="0">
                  <c:v>Pflicht-
schule</c:v>
                </c:pt>
                <c:pt idx="1">
                  <c:v>Lehr-
abschluss</c:v>
                </c:pt>
                <c:pt idx="2">
                  <c:v>Mittlere
Schule</c:v>
                </c:pt>
                <c:pt idx="3">
                  <c:v>Höhere
Schule</c:v>
                </c:pt>
                <c:pt idx="4">
                  <c:v>Akademische
Ausbildung</c:v>
                </c:pt>
              </c:strCache>
            </c:strRef>
          </c:cat>
          <c:val>
            <c:numRef>
              <c:f>[0]!dia_al_ausb</c:f>
              <c:numCache>
                <c:formatCode>#,##0</c:formatCode>
                <c:ptCount val="5"/>
                <c:pt idx="0">
                  <c:v>7638</c:v>
                </c:pt>
                <c:pt idx="1">
                  <c:v>7267</c:v>
                </c:pt>
                <c:pt idx="2">
                  <c:v>1022</c:v>
                </c:pt>
                <c:pt idx="3">
                  <c:v>1883</c:v>
                </c:pt>
                <c:pt idx="4">
                  <c:v>1275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F-4B4B-A2D0-F631AAF88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6588600"/>
        <c:axId val="756590568"/>
      </c:barChart>
      <c:catAx>
        <c:axId val="756588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756590568"/>
        <c:crosses val="autoZero"/>
        <c:auto val="1"/>
        <c:lblAlgn val="ctr"/>
        <c:lblOffset val="100"/>
        <c:noMultiLvlLbl val="0"/>
      </c:catAx>
      <c:valAx>
        <c:axId val="7565905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756588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ea typeface="Verdana" panose="020B060403050404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8657192192564E-2"/>
          <c:y val="9.0395432916247104E-2"/>
          <c:w val="0.95022685615614877"/>
          <c:h val="0.70711879735135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Datenquelle!$A$37</c:f>
              <c:strCache>
                <c:ptCount val="1"/>
                <c:pt idx="0">
                  <c:v>Feldkirchen</c:v>
                </c:pt>
              </c:strCache>
            </c:strRef>
          </c:tx>
          <c:spPr>
            <a:noFill/>
            <a:ln w="28575">
              <a:solidFill>
                <a:srgbClr val="E4002D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E4002D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Datenquelle!$K$21:$K$25</c:f>
              <c:strCache>
                <c:ptCount val="5"/>
                <c:pt idx="0">
                  <c:v>Pflicht-
schule</c:v>
                </c:pt>
                <c:pt idx="1">
                  <c:v>Lehr-
abschluss</c:v>
                </c:pt>
                <c:pt idx="2">
                  <c:v>Mittlere
Schule</c:v>
                </c:pt>
                <c:pt idx="3">
                  <c:v>Höhere
Schule</c:v>
                </c:pt>
                <c:pt idx="4">
                  <c:v>Akademische
Ausbildung</c:v>
                </c:pt>
              </c:strCache>
            </c:strRef>
          </c:cat>
          <c:val>
            <c:numRef>
              <c:f>[0]!dia_os_ausb</c:f>
              <c:numCache>
                <c:formatCode>#,##0</c:formatCode>
                <c:ptCount val="5"/>
                <c:pt idx="0">
                  <c:v>2310</c:v>
                </c:pt>
                <c:pt idx="1">
                  <c:v>2359</c:v>
                </c:pt>
                <c:pt idx="2">
                  <c:v>137</c:v>
                </c:pt>
                <c:pt idx="3">
                  <c:v>302</c:v>
                </c:pt>
                <c:pt idx="4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4-42A5-9AFB-C1EFA1ED8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7960800"/>
        <c:axId val="757960472"/>
      </c:barChart>
      <c:catAx>
        <c:axId val="75796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757960472"/>
        <c:crosses val="autoZero"/>
        <c:auto val="1"/>
        <c:lblAlgn val="ctr"/>
        <c:lblOffset val="100"/>
        <c:noMultiLvlLbl val="0"/>
      </c:catAx>
      <c:valAx>
        <c:axId val="75796047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75796080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Datenquelle!$N$7</c:f>
              <c:strCache>
                <c:ptCount val="1"/>
                <c:pt idx="0">
                  <c:v>Feldkirchen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rgbClr val="E4002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D5-454B-A1DE-DA3286B9CBFF}"/>
              </c:ext>
            </c:extLst>
          </c:dPt>
          <c:dPt>
            <c:idx val="1"/>
            <c:bubble3D val="0"/>
            <c:spPr>
              <a:solidFill>
                <a:srgbClr val="004F9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D5-454B-A1DE-DA3286B9CBFF}"/>
              </c:ext>
            </c:extLst>
          </c:dPt>
          <c:dPt>
            <c:idx val="2"/>
            <c:bubble3D val="0"/>
            <c:spPr>
              <a:solidFill>
                <a:srgbClr val="7AA02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D5-454B-A1DE-DA3286B9CBFF}"/>
              </c:ext>
            </c:extLst>
          </c:dPt>
          <c:dLbls>
            <c:dLbl>
              <c:idx val="0"/>
              <c:layout>
                <c:manualLayout>
                  <c:x val="4.0786180797167795E-2"/>
                  <c:y val="-0.1060715755107604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D5-454B-A1DE-DA3286B9CB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Datenquelle!$O$6:$Q$6</c:f>
              <c:strCache>
                <c:ptCount val="3"/>
                <c:pt idx="0">
                  <c:v>Jugendl. &lt;25</c:v>
                </c:pt>
                <c:pt idx="1">
                  <c:v>Erwachsene</c:v>
                </c:pt>
                <c:pt idx="2">
                  <c:v>Ältere ab 50</c:v>
                </c:pt>
              </c:strCache>
            </c:strRef>
          </c:cat>
          <c:val>
            <c:numRef>
              <c:f>[0]!dia_alter</c:f>
              <c:numCache>
                <c:formatCode>#,##0</c:formatCode>
                <c:ptCount val="3"/>
                <c:pt idx="0">
                  <c:v>1768</c:v>
                </c:pt>
                <c:pt idx="1">
                  <c:v>10016</c:v>
                </c:pt>
                <c:pt idx="2">
                  <c:v>7337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D5-454B-A1DE-DA3286B9C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76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FF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4F9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7AA02B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0.05"/>
          <c:y val="0.89574597540973611"/>
          <c:w val="0.9"/>
          <c:h val="7.60353244798704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16911074189113E-2"/>
          <c:y val="0.23413354826709654"/>
          <c:w val="0.5346793806737461"/>
          <c:h val="0.4588980511294356"/>
        </c:manualLayout>
      </c:layout>
      <c:pieChart>
        <c:varyColors val="1"/>
        <c:ser>
          <c:idx val="0"/>
          <c:order val="0"/>
          <c:tx>
            <c:strRef>
              <c:f>Datenquelle!$N$7</c:f>
              <c:strCache>
                <c:ptCount val="1"/>
                <c:pt idx="0">
                  <c:v>Feldkirchen</c:v>
                </c:pt>
              </c:strCache>
            </c:strRef>
          </c:tx>
          <c:spPr>
            <a:solidFill>
              <a:srgbClr val="7AA02B">
                <a:alpha val="60000"/>
              </a:srgbClr>
            </a:solidFill>
          </c:spPr>
          <c:explosion val="3"/>
          <c:dPt>
            <c:idx val="0"/>
            <c:bubble3D val="0"/>
            <c:spPr>
              <a:solidFill>
                <a:srgbClr val="7AA02B">
                  <a:alpha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7B-46C5-BBB4-C163CB117169}"/>
              </c:ext>
            </c:extLst>
          </c:dPt>
          <c:dPt>
            <c:idx val="1"/>
            <c:bubble3D val="0"/>
            <c:spPr>
              <a:solidFill>
                <a:srgbClr val="7AA02B">
                  <a:alpha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7B-46C5-BBB4-C163CB1171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Datenquelle!$R$6:$S$6</c:f>
              <c:strCache>
                <c:ptCount val="2"/>
                <c:pt idx="0">
                  <c:v>Ältere 50-54</c:v>
                </c:pt>
                <c:pt idx="1">
                  <c:v>Ältere ab 55</c:v>
                </c:pt>
              </c:strCache>
            </c:strRef>
          </c:cat>
          <c:val>
            <c:numRef>
              <c:f>[0]!dia_alter_detail</c:f>
              <c:numCache>
                <c:formatCode>#,##0</c:formatCode>
                <c:ptCount val="2"/>
                <c:pt idx="0">
                  <c:v>2400</c:v>
                </c:pt>
                <c:pt idx="1">
                  <c:v>4937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7B-46C5-BBB4-C163CB1171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703122791802198"/>
          <c:y val="0.35657675769252245"/>
          <c:w val="0.38228803414983553"/>
          <c:h val="0.211196366411645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Dashboard!$M$29</c:f>
          <c:strCache>
            <c:ptCount val="1"/>
            <c:pt idx="0">
              <c:v>16 - Bauberufe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3051736379880734E-2"/>
          <c:y val="0.18493942896467214"/>
          <c:w val="0.95389652724023855"/>
          <c:h val="0.51290668258107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Datenquelle_Berufe!$S$2</c:f>
              <c:strCache>
                <c:ptCount val="1"/>
                <c:pt idx="0">
                  <c:v>Arbeitslose</c:v>
                </c:pt>
              </c:strCache>
            </c:strRef>
          </c:tx>
          <c:spPr>
            <a:solidFill>
              <a:srgbClr val="004F9F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4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Datenquelle_Berufe!$Q$3:$Q$10</c:f>
              <c:strCache>
                <c:ptCount val="8"/>
                <c:pt idx="0">
                  <c:v>Feldkirchen</c:v>
                </c:pt>
                <c:pt idx="1">
                  <c:v>Hermagor</c:v>
                </c:pt>
                <c:pt idx="2">
                  <c:v>Klagenfurt</c:v>
                </c:pt>
                <c:pt idx="3">
                  <c:v>Spittal/Drau</c:v>
                </c:pt>
                <c:pt idx="4">
                  <c:v>St. Veit/Glan</c:v>
                </c:pt>
                <c:pt idx="5">
                  <c:v>Villach</c:v>
                </c:pt>
                <c:pt idx="6">
                  <c:v>Völkermarkt</c:v>
                </c:pt>
                <c:pt idx="7">
                  <c:v>Wolfsberg</c:v>
                </c:pt>
              </c:strCache>
            </c:strRef>
          </c:cat>
          <c:val>
            <c:numRef>
              <c:f>Datenquelle_Berufe!$S$3:$S$10</c:f>
              <c:numCache>
                <c:formatCode>0.0</c:formatCode>
                <c:ptCount val="8"/>
                <c:pt idx="0">
                  <c:v>11</c:v>
                </c:pt>
                <c:pt idx="1">
                  <c:v>4</c:v>
                </c:pt>
                <c:pt idx="2">
                  <c:v>62</c:v>
                </c:pt>
                <c:pt idx="3">
                  <c:v>47</c:v>
                </c:pt>
                <c:pt idx="4">
                  <c:v>17</c:v>
                </c:pt>
                <c:pt idx="5">
                  <c:v>42</c:v>
                </c:pt>
                <c:pt idx="6">
                  <c:v>36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2-4A1B-8932-329A6BE0201B}"/>
            </c:ext>
          </c:extLst>
        </c:ser>
        <c:ser>
          <c:idx val="1"/>
          <c:order val="1"/>
          <c:tx>
            <c:strRef>
              <c:f>Datenquelle_Berufe!$T$2</c:f>
              <c:strCache>
                <c:ptCount val="1"/>
                <c:pt idx="0">
                  <c:v>offene Stellen</c:v>
                </c:pt>
              </c:strCache>
            </c:strRef>
          </c:tx>
          <c:spPr>
            <a:solidFill>
              <a:srgbClr val="E4002D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E4002D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Datenquelle_Berufe!$Q$3:$Q$10</c:f>
              <c:strCache>
                <c:ptCount val="8"/>
                <c:pt idx="0">
                  <c:v>Feldkirchen</c:v>
                </c:pt>
                <c:pt idx="1">
                  <c:v>Hermagor</c:v>
                </c:pt>
                <c:pt idx="2">
                  <c:v>Klagenfurt</c:v>
                </c:pt>
                <c:pt idx="3">
                  <c:v>Spittal/Drau</c:v>
                </c:pt>
                <c:pt idx="4">
                  <c:v>St. Veit/Glan</c:v>
                </c:pt>
                <c:pt idx="5">
                  <c:v>Villach</c:v>
                </c:pt>
                <c:pt idx="6">
                  <c:v>Völkermarkt</c:v>
                </c:pt>
                <c:pt idx="7">
                  <c:v>Wolfsberg</c:v>
                </c:pt>
              </c:strCache>
            </c:strRef>
          </c:cat>
          <c:val>
            <c:numRef>
              <c:f>Datenquelle_Berufe!$T$3:$T$10</c:f>
              <c:numCache>
                <c:formatCode>0.0</c:formatCode>
                <c:ptCount val="8"/>
                <c:pt idx="0">
                  <c:v>26</c:v>
                </c:pt>
                <c:pt idx="1">
                  <c:v>7</c:v>
                </c:pt>
                <c:pt idx="2">
                  <c:v>47</c:v>
                </c:pt>
                <c:pt idx="3">
                  <c:v>43</c:v>
                </c:pt>
                <c:pt idx="4">
                  <c:v>10</c:v>
                </c:pt>
                <c:pt idx="5">
                  <c:v>44</c:v>
                </c:pt>
                <c:pt idx="6">
                  <c:v>14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92-4A1B-8932-329A6BE0201B}"/>
            </c:ext>
          </c:extLst>
        </c:ser>
        <c:ser>
          <c:idx val="2"/>
          <c:order val="2"/>
          <c:tx>
            <c:strRef>
              <c:f>Datenquelle_Berufe!$U$2</c:f>
              <c:strCache>
                <c:ptCount val="1"/>
                <c:pt idx="0">
                  <c:v>Stellenandrang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E2FE52D-6E4D-4447-80A6-661C862B9272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492-4A1B-8932-329A6BE0201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346DD56-1B91-4430-8363-B6C37EB969CA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492-4A1B-8932-329A6BE0201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EE681C6-9B71-4926-8DB1-E16DB1AEBD4C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492-4A1B-8932-329A6BE0201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F1A567E-3FE7-4195-9AC2-64F722F43357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492-4A1B-8932-329A6BE0201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7684726-DF1D-463B-8FB6-2A1888E4A864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492-4A1B-8932-329A6BE0201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2AEBD93-A5C3-4797-8CF1-3AAEC065852F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492-4A1B-8932-329A6BE0201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7CF9A07-1435-4425-B014-942C2FF898D5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492-4A1B-8932-329A6BE0201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9CA0C4F-1AF2-46D7-BB2A-67C4383DC653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492-4A1B-8932-329A6BE0201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540000" bIns="19050" anchor="t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7AA02B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0"/>
              </c:ext>
            </c:extLst>
          </c:dLbls>
          <c:cat>
            <c:strRef>
              <c:f>Datenquelle_Berufe!$Q$3:$Q$10</c:f>
              <c:strCache>
                <c:ptCount val="8"/>
                <c:pt idx="0">
                  <c:v>Feldkirchen</c:v>
                </c:pt>
                <c:pt idx="1">
                  <c:v>Hermagor</c:v>
                </c:pt>
                <c:pt idx="2">
                  <c:v>Klagenfurt</c:v>
                </c:pt>
                <c:pt idx="3">
                  <c:v>Spittal/Drau</c:v>
                </c:pt>
                <c:pt idx="4">
                  <c:v>St. Veit/Glan</c:v>
                </c:pt>
                <c:pt idx="5">
                  <c:v>Villach</c:v>
                </c:pt>
                <c:pt idx="6">
                  <c:v>Völkermarkt</c:v>
                </c:pt>
                <c:pt idx="7">
                  <c:v>Wolfsberg</c:v>
                </c:pt>
              </c:strCache>
            </c:strRef>
          </c:cat>
          <c:val>
            <c:numRef>
              <c:f>Datenquelle_Berufe!$U$3:$U$10</c:f>
              <c:numCache>
                <c:formatCode>0.0</c:formatCode>
                <c:ptCount val="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Datenquelle_Berufe!$V$3:$V$10</c15:f>
                <c15:dlblRangeCache>
                  <c:ptCount val="8"/>
                  <c:pt idx="0">
                    <c:v>0,4</c:v>
                  </c:pt>
                  <c:pt idx="1">
                    <c:v>0,6</c:v>
                  </c:pt>
                  <c:pt idx="2">
                    <c:v>1,3</c:v>
                  </c:pt>
                  <c:pt idx="3">
                    <c:v>1,1</c:v>
                  </c:pt>
                  <c:pt idx="4">
                    <c:v>1,7</c:v>
                  </c:pt>
                  <c:pt idx="5">
                    <c:v>1,0</c:v>
                  </c:pt>
                  <c:pt idx="6">
                    <c:v>2,6</c:v>
                  </c:pt>
                  <c:pt idx="7">
                    <c:v>0,4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B492-4A1B-8932-329A6BE02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0"/>
        <c:axId val="842527800"/>
        <c:axId val="842529112"/>
      </c:barChart>
      <c:catAx>
        <c:axId val="842527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842529112"/>
        <c:crosses val="autoZero"/>
        <c:auto val="1"/>
        <c:lblAlgn val="ctr"/>
        <c:lblOffset val="500"/>
        <c:noMultiLvlLbl val="0"/>
      </c:catAx>
      <c:valAx>
        <c:axId val="842529112"/>
        <c:scaling>
          <c:orientation val="minMax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842527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4F9F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E4002D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7AA02B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4.0338558558588283E-2"/>
          <c:y val="0.88924057045522542"/>
          <c:w val="0.86693240791969872"/>
          <c:h val="8.04828518152238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Datenquelle_Berufe!$S$2</c:f>
              <c:strCache>
                <c:ptCount val="1"/>
                <c:pt idx="0">
                  <c:v>Arbeitslose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Datenquelle_Berufe!$S$3:$S$10</c:f>
              <c:numCache>
                <c:formatCode>0.0</c:formatCode>
                <c:ptCount val="8"/>
                <c:pt idx="0">
                  <c:v>11</c:v>
                </c:pt>
                <c:pt idx="1">
                  <c:v>4</c:v>
                </c:pt>
                <c:pt idx="2">
                  <c:v>62</c:v>
                </c:pt>
                <c:pt idx="3">
                  <c:v>47</c:v>
                </c:pt>
                <c:pt idx="4">
                  <c:v>17</c:v>
                </c:pt>
                <c:pt idx="5">
                  <c:v>42</c:v>
                </c:pt>
                <c:pt idx="6">
                  <c:v>36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1-4526-9F4B-FFE5E236E248}"/>
            </c:ext>
          </c:extLst>
        </c:ser>
        <c:ser>
          <c:idx val="1"/>
          <c:order val="1"/>
          <c:tx>
            <c:strRef>
              <c:f>Datenquelle_Berufe!$T$2</c:f>
              <c:strCache>
                <c:ptCount val="1"/>
                <c:pt idx="0">
                  <c:v>offene Stellen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Datenquelle_Berufe!$T$3:$T$10</c:f>
              <c:numCache>
                <c:formatCode>0.0</c:formatCode>
                <c:ptCount val="8"/>
                <c:pt idx="0">
                  <c:v>26</c:v>
                </c:pt>
                <c:pt idx="1">
                  <c:v>7</c:v>
                </c:pt>
                <c:pt idx="2">
                  <c:v>47</c:v>
                </c:pt>
                <c:pt idx="3">
                  <c:v>43</c:v>
                </c:pt>
                <c:pt idx="4">
                  <c:v>10</c:v>
                </c:pt>
                <c:pt idx="5">
                  <c:v>44</c:v>
                </c:pt>
                <c:pt idx="6">
                  <c:v>14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01-4526-9F4B-FFE5E236E248}"/>
            </c:ext>
          </c:extLst>
        </c:ser>
        <c:ser>
          <c:idx val="2"/>
          <c:order val="2"/>
          <c:tx>
            <c:strRef>
              <c:f>Datenquelle_Berufe!$U$2</c:f>
              <c:strCache>
                <c:ptCount val="1"/>
                <c:pt idx="0">
                  <c:v>Stellenandrang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Datenquelle_Berufe!$U$3:$U$9</c:f>
              <c:numCache>
                <c:formatCode>0.0</c:formatCode>
                <c:ptCount val="7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01-4526-9F4B-FFE5E236E248}"/>
            </c:ext>
          </c:extLst>
        </c:ser>
        <c:ser>
          <c:idx val="3"/>
          <c:order val="3"/>
          <c:tx>
            <c:strRef>
              <c:f>Datenquelle_Berufe!$Q$3</c:f>
              <c:strCache>
                <c:ptCount val="1"/>
                <c:pt idx="0">
                  <c:v>Feldkirchen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Datenquelle_Berufe!$Q$4:$Q$9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01-4526-9F4B-FFE5E236E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2527800"/>
        <c:axId val="842529112"/>
      </c:barChart>
      <c:catAx>
        <c:axId val="8425278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42529112"/>
        <c:crosses val="autoZero"/>
        <c:auto val="1"/>
        <c:lblAlgn val="ctr"/>
        <c:lblOffset val="100"/>
        <c:noMultiLvlLbl val="0"/>
      </c:catAx>
      <c:valAx>
        <c:axId val="842529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42527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Diagramm_AL_OS!$A$3</c:f>
          <c:strCache>
            <c:ptCount val="1"/>
            <c:pt idx="0">
              <c:v>Villach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3730932198068545"/>
          <c:y val="4.3998827238267695E-2"/>
          <c:w val="0.55446925477598885"/>
          <c:h val="0.85545080220238701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Diagramm_AL_OS!$I$5</c:f>
              <c:strCache>
                <c:ptCount val="1"/>
                <c:pt idx="0">
                  <c:v>OS</c:v>
                </c:pt>
              </c:strCache>
            </c:strRef>
          </c:tx>
          <c:spPr>
            <a:solidFill>
              <a:srgbClr val="E4002D"/>
            </a:solidFill>
            <a:ln w="25400">
              <a:noFill/>
            </a:ln>
            <a:effectLst/>
          </c:spPr>
          <c:invertIfNegative val="0"/>
          <c:cat>
            <c:strRef>
              <c:f>[0]!dia_berufe</c:f>
              <c:strCache>
                <c:ptCount val="60"/>
                <c:pt idx="0">
                  <c:v>02 - Ackerbau-, Tierzucht-, Gartenbauberufe</c:v>
                </c:pt>
                <c:pt idx="1">
                  <c:v>05 - Techniker/innen für Forstwirtschaft</c:v>
                </c:pt>
                <c:pt idx="2">
                  <c:v>06 - Forstarbeiter/innen, Jagd-, Fischerberufe</c:v>
                </c:pt>
                <c:pt idx="3">
                  <c:v>10 - Bergleute und verwandte Berufe</c:v>
                </c:pt>
                <c:pt idx="4">
                  <c:v>12 - Steingewinner/in</c:v>
                </c:pt>
                <c:pt idx="5">
                  <c:v>13 - Steinbearbeiter/innen und verwandte Berufe</c:v>
                </c:pt>
                <c:pt idx="6">
                  <c:v>14 - Ziegelmacher/innen, Keramiker/innen</c:v>
                </c:pt>
                <c:pt idx="7">
                  <c:v>16 - Bauberufe</c:v>
                </c:pt>
                <c:pt idx="8">
                  <c:v>17 - Bauberufe</c:v>
                </c:pt>
                <c:pt idx="9">
                  <c:v>19 - Schmied(e)innen, Schlosser/innen, Werkzeugmacher/innen</c:v>
                </c:pt>
                <c:pt idx="10">
                  <c:v>20 - Maschineneinrichter/innen, Berufe der masch. Metallbearb.</c:v>
                </c:pt>
                <c:pt idx="11">
                  <c:v>21 - Spengler/innen, Rohrinstallateure, Metallverbinder/innen</c:v>
                </c:pt>
                <c:pt idx="12">
                  <c:v>22 - Mechaniker/innen u. verwandte Ber., Schmuckwarenmacher/innen</c:v>
                </c:pt>
                <c:pt idx="13">
                  <c:v>23 - Übrige Metallwarenmacher/innen,Met.-oberflächenveredler/innen</c:v>
                </c:pt>
                <c:pt idx="14">
                  <c:v>24 - Elektriker/innen</c:v>
                </c:pt>
                <c:pt idx="15">
                  <c:v>25 - Holzverarbeiter/innen</c:v>
                </c:pt>
                <c:pt idx="16">
                  <c:v>28 - Textilberufe</c:v>
                </c:pt>
                <c:pt idx="17">
                  <c:v>30 - Bekleidungshersteller/innen, andere Textilverarbeiter/innen</c:v>
                </c:pt>
                <c:pt idx="18">
                  <c:v>31 - Bekleidungshersteller/innen, andere Textilverarbeiter/innen</c:v>
                </c:pt>
                <c:pt idx="19">
                  <c:v>34 - Grafische Berufe</c:v>
                </c:pt>
                <c:pt idx="20">
                  <c:v>35 - Chemie-, Gummiarbeiter/innen, Kunststoffverarbeiter/innen</c:v>
                </c:pt>
                <c:pt idx="21">
                  <c:v>36 - Nahrungs- und Genußmittelhersteller/innen</c:v>
                </c:pt>
                <c:pt idx="22">
                  <c:v>38 - Maschinist(en)innen, Heizer/innen</c:v>
                </c:pt>
                <c:pt idx="23">
                  <c:v>39 - Hilfsberufe allgemeiner Art</c:v>
                </c:pt>
                <c:pt idx="24">
                  <c:v>40 - Händler/innen, Ein- und Verkäufer/innen</c:v>
                </c:pt>
                <c:pt idx="25">
                  <c:v>41 - Handelsvertreter/innen, Werbefachl.,Vermitt. u. verw. Berufe</c:v>
                </c:pt>
                <c:pt idx="26">
                  <c:v>42 - Landverkehrsberufe</c:v>
                </c:pt>
                <c:pt idx="27">
                  <c:v>45 - Nachrichtenverkehrsberufe</c:v>
                </c:pt>
                <c:pt idx="28">
                  <c:v>46 - Speditions-, Fremdenverkehrsfachleute (m./w.)</c:v>
                </c:pt>
                <c:pt idx="29">
                  <c:v>47 - Transportarbeiter/innen</c:v>
                </c:pt>
                <c:pt idx="30">
                  <c:v>50 - Hoteliers (m./w.), Gastwirt(e)innen und verw. leit. Berufe</c:v>
                </c:pt>
                <c:pt idx="31">
                  <c:v>51 - Hotel- und Gaststättenberufe anderer Art</c:v>
                </c:pt>
                <c:pt idx="32">
                  <c:v>52 - Köch(e)innen, Küchengehilf(en)innen</c:v>
                </c:pt>
                <c:pt idx="33">
                  <c:v>53 - Haushälter/innen, Hausgehilf(en)innen, Hauswart(e)innen</c:v>
                </c:pt>
                <c:pt idx="34">
                  <c:v>54 - Rauchfangkehrer/innen, Gebäudereiniger/innen</c:v>
                </c:pt>
                <c:pt idx="35">
                  <c:v>55 - Chemischputzer/innen, Wäscher/innen, Bügler/innen</c:v>
                </c:pt>
                <c:pt idx="36">
                  <c:v>56 - Reinigungsberufe anderer Art</c:v>
                </c:pt>
                <c:pt idx="37">
                  <c:v>57 - Friseur(e)innen, Schönheitspfleger/innen und verw. Berufe</c:v>
                </c:pt>
                <c:pt idx="38">
                  <c:v>58 - Dienstleistungsberufe des Gesundheitswesen</c:v>
                </c:pt>
                <c:pt idx="39">
                  <c:v>59 - Übrige Dienstleistungsberufe</c:v>
                </c:pt>
                <c:pt idx="40">
                  <c:v>61 - Architekt(en)innen, Techniker/innen für Bauw., Vermessungsw.</c:v>
                </c:pt>
                <c:pt idx="41">
                  <c:v>62 - Techniker/innen für Maschinenbau, Elektronik</c:v>
                </c:pt>
                <c:pt idx="42">
                  <c:v>63 - Techniker/innen für Chemie, Physik, Chemiker, Physiker (m./w.)</c:v>
                </c:pt>
                <c:pt idx="43">
                  <c:v>64 - Techniker/innen, soweit nicht anderweitig eingeordnet</c:v>
                </c:pt>
                <c:pt idx="44">
                  <c:v>66 - Techn. u. physikal.-techn. Sonderber., Chemielaborant(en)innen</c:v>
                </c:pt>
                <c:pt idx="45">
                  <c:v>68 - Zeichner/innen</c:v>
                </c:pt>
                <c:pt idx="46">
                  <c:v>71 - Verwaltungsfachbedienstete (m./w.)</c:v>
                </c:pt>
                <c:pt idx="47">
                  <c:v>73 - Sicherheitsorgane (m./w.)</c:v>
                </c:pt>
                <c:pt idx="48">
                  <c:v>75 - Jurist(en)innen, Wirtschaftsberater/innen</c:v>
                </c:pt>
                <c:pt idx="49">
                  <c:v>76 - Tätige Betriebsinh., Direktor(en)innen, Geschäftsleiter/innen</c:v>
                </c:pt>
                <c:pt idx="50">
                  <c:v>77 - Buchhalter/innen, Kassier(e)innen und verwandte Berufe</c:v>
                </c:pt>
                <c:pt idx="51">
                  <c:v>78 - Übrige Büroberufe, Verwaltungshilfsberufe</c:v>
                </c:pt>
                <c:pt idx="52">
                  <c:v>80 - Gesundheitsberufe</c:v>
                </c:pt>
                <c:pt idx="53">
                  <c:v>81 - Fürsorger/innen, Sozialarbeiter/innen</c:v>
                </c:pt>
                <c:pt idx="54">
                  <c:v>83 - Lehrer/innen, Erzieher/innen ohne Turn-, Sportlehrer/innen</c:v>
                </c:pt>
                <c:pt idx="55">
                  <c:v>84 - Wissenschafter/innen und verwandte Berufe</c:v>
                </c:pt>
                <c:pt idx="56">
                  <c:v>85 - Schriftsteller/innen, Journalist(en)innen, Dolmetscher/innen</c:v>
                </c:pt>
                <c:pt idx="57">
                  <c:v>86 - Bildende Künste und verwandte Berufe</c:v>
                </c:pt>
                <c:pt idx="58">
                  <c:v>87 - Darstellende Künstler/innen, Musiker/innen</c:v>
                </c:pt>
                <c:pt idx="59">
                  <c:v>88 - Turn-, Sportberufe</c:v>
                </c:pt>
              </c:strCache>
            </c:strRef>
          </c:cat>
          <c:val>
            <c:numRef>
              <c:f>[0]!dia_os</c:f>
              <c:numCache>
                <c:formatCode>General</c:formatCode>
                <c:ptCount val="60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44</c:v>
                </c:pt>
                <c:pt idx="8">
                  <c:v>27</c:v>
                </c:pt>
                <c:pt idx="9">
                  <c:v>37</c:v>
                </c:pt>
                <c:pt idx="10">
                  <c:v>7</c:v>
                </c:pt>
                <c:pt idx="11">
                  <c:v>64</c:v>
                </c:pt>
                <c:pt idx="12">
                  <c:v>51</c:v>
                </c:pt>
                <c:pt idx="13">
                  <c:v>4</c:v>
                </c:pt>
                <c:pt idx="14">
                  <c:v>71</c:v>
                </c:pt>
                <c:pt idx="15">
                  <c:v>34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15</c:v>
                </c:pt>
                <c:pt idx="24">
                  <c:v>43</c:v>
                </c:pt>
                <c:pt idx="25">
                  <c:v>22</c:v>
                </c:pt>
                <c:pt idx="26">
                  <c:v>11</c:v>
                </c:pt>
                <c:pt idx="27">
                  <c:v>1</c:v>
                </c:pt>
                <c:pt idx="28">
                  <c:v>4</c:v>
                </c:pt>
                <c:pt idx="29">
                  <c:v>0</c:v>
                </c:pt>
                <c:pt idx="30">
                  <c:v>1</c:v>
                </c:pt>
                <c:pt idx="31">
                  <c:v>13</c:v>
                </c:pt>
                <c:pt idx="32">
                  <c:v>22</c:v>
                </c:pt>
                <c:pt idx="33">
                  <c:v>0</c:v>
                </c:pt>
                <c:pt idx="34">
                  <c:v>3</c:v>
                </c:pt>
                <c:pt idx="35">
                  <c:v>0</c:v>
                </c:pt>
                <c:pt idx="36">
                  <c:v>0</c:v>
                </c:pt>
                <c:pt idx="37">
                  <c:v>9</c:v>
                </c:pt>
                <c:pt idx="38">
                  <c:v>0</c:v>
                </c:pt>
                <c:pt idx="39">
                  <c:v>0</c:v>
                </c:pt>
                <c:pt idx="40">
                  <c:v>12</c:v>
                </c:pt>
                <c:pt idx="41">
                  <c:v>57</c:v>
                </c:pt>
                <c:pt idx="42">
                  <c:v>14</c:v>
                </c:pt>
                <c:pt idx="43">
                  <c:v>36</c:v>
                </c:pt>
                <c:pt idx="44">
                  <c:v>0</c:v>
                </c:pt>
                <c:pt idx="45">
                  <c:v>5</c:v>
                </c:pt>
                <c:pt idx="46">
                  <c:v>0</c:v>
                </c:pt>
                <c:pt idx="47">
                  <c:v>0</c:v>
                </c:pt>
                <c:pt idx="48">
                  <c:v>5</c:v>
                </c:pt>
                <c:pt idx="49">
                  <c:v>18</c:v>
                </c:pt>
                <c:pt idx="50">
                  <c:v>16</c:v>
                </c:pt>
                <c:pt idx="51">
                  <c:v>26</c:v>
                </c:pt>
                <c:pt idx="52">
                  <c:v>53</c:v>
                </c:pt>
                <c:pt idx="53">
                  <c:v>6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64-4A3F-BAE6-E8FA5B01854F}"/>
            </c:ext>
          </c:extLst>
        </c:ser>
        <c:ser>
          <c:idx val="0"/>
          <c:order val="2"/>
          <c:tx>
            <c:strRef>
              <c:f>Diagramm_AL_OS!$J$5</c:f>
              <c:strCache>
                <c:ptCount val="1"/>
                <c:pt idx="0">
                  <c:v>AL</c:v>
                </c:pt>
              </c:strCache>
            </c:strRef>
          </c:tx>
          <c:spPr>
            <a:solidFill>
              <a:srgbClr val="004F9F"/>
            </a:solidFill>
            <a:ln w="25400">
              <a:noFill/>
            </a:ln>
            <a:effectLst/>
          </c:spPr>
          <c:invertIfNegative val="0"/>
          <c:cat>
            <c:strRef>
              <c:f>[0]!dia_berufe</c:f>
              <c:strCache>
                <c:ptCount val="60"/>
                <c:pt idx="0">
                  <c:v>02 - Ackerbau-, Tierzucht-, Gartenbauberufe</c:v>
                </c:pt>
                <c:pt idx="1">
                  <c:v>05 - Techniker/innen für Forstwirtschaft</c:v>
                </c:pt>
                <c:pt idx="2">
                  <c:v>06 - Forstarbeiter/innen, Jagd-, Fischerberufe</c:v>
                </c:pt>
                <c:pt idx="3">
                  <c:v>10 - Bergleute und verwandte Berufe</c:v>
                </c:pt>
                <c:pt idx="4">
                  <c:v>12 - Steingewinner/in</c:v>
                </c:pt>
                <c:pt idx="5">
                  <c:v>13 - Steinbearbeiter/innen und verwandte Berufe</c:v>
                </c:pt>
                <c:pt idx="6">
                  <c:v>14 - Ziegelmacher/innen, Keramiker/innen</c:v>
                </c:pt>
                <c:pt idx="7">
                  <c:v>16 - Bauberufe</c:v>
                </c:pt>
                <c:pt idx="8">
                  <c:v>17 - Bauberufe</c:v>
                </c:pt>
                <c:pt idx="9">
                  <c:v>19 - Schmied(e)innen, Schlosser/innen, Werkzeugmacher/innen</c:v>
                </c:pt>
                <c:pt idx="10">
                  <c:v>20 - Maschineneinrichter/innen, Berufe der masch. Metallbearb.</c:v>
                </c:pt>
                <c:pt idx="11">
                  <c:v>21 - Spengler/innen, Rohrinstallateure, Metallverbinder/innen</c:v>
                </c:pt>
                <c:pt idx="12">
                  <c:v>22 - Mechaniker/innen u. verwandte Ber., Schmuckwarenmacher/innen</c:v>
                </c:pt>
                <c:pt idx="13">
                  <c:v>23 - Übrige Metallwarenmacher/innen,Met.-oberflächenveredler/innen</c:v>
                </c:pt>
                <c:pt idx="14">
                  <c:v>24 - Elektriker/innen</c:v>
                </c:pt>
                <c:pt idx="15">
                  <c:v>25 - Holzverarbeiter/innen</c:v>
                </c:pt>
                <c:pt idx="16">
                  <c:v>28 - Textilberufe</c:v>
                </c:pt>
                <c:pt idx="17">
                  <c:v>30 - Bekleidungshersteller/innen, andere Textilverarbeiter/innen</c:v>
                </c:pt>
                <c:pt idx="18">
                  <c:v>31 - Bekleidungshersteller/innen, andere Textilverarbeiter/innen</c:v>
                </c:pt>
                <c:pt idx="19">
                  <c:v>34 - Grafische Berufe</c:v>
                </c:pt>
                <c:pt idx="20">
                  <c:v>35 - Chemie-, Gummiarbeiter/innen, Kunststoffverarbeiter/innen</c:v>
                </c:pt>
                <c:pt idx="21">
                  <c:v>36 - Nahrungs- und Genußmittelhersteller/innen</c:v>
                </c:pt>
                <c:pt idx="22">
                  <c:v>38 - Maschinist(en)innen, Heizer/innen</c:v>
                </c:pt>
                <c:pt idx="23">
                  <c:v>39 - Hilfsberufe allgemeiner Art</c:v>
                </c:pt>
                <c:pt idx="24">
                  <c:v>40 - Händler/innen, Ein- und Verkäufer/innen</c:v>
                </c:pt>
                <c:pt idx="25">
                  <c:v>41 - Handelsvertreter/innen, Werbefachl.,Vermitt. u. verw. Berufe</c:v>
                </c:pt>
                <c:pt idx="26">
                  <c:v>42 - Landverkehrsberufe</c:v>
                </c:pt>
                <c:pt idx="27">
                  <c:v>45 - Nachrichtenverkehrsberufe</c:v>
                </c:pt>
                <c:pt idx="28">
                  <c:v>46 - Speditions-, Fremdenverkehrsfachleute (m./w.)</c:v>
                </c:pt>
                <c:pt idx="29">
                  <c:v>47 - Transportarbeiter/innen</c:v>
                </c:pt>
                <c:pt idx="30">
                  <c:v>50 - Hoteliers (m./w.), Gastwirt(e)innen und verw. leit. Berufe</c:v>
                </c:pt>
                <c:pt idx="31">
                  <c:v>51 - Hotel- und Gaststättenberufe anderer Art</c:v>
                </c:pt>
                <c:pt idx="32">
                  <c:v>52 - Köch(e)innen, Küchengehilf(en)innen</c:v>
                </c:pt>
                <c:pt idx="33">
                  <c:v>53 - Haushälter/innen, Hausgehilf(en)innen, Hauswart(e)innen</c:v>
                </c:pt>
                <c:pt idx="34">
                  <c:v>54 - Rauchfangkehrer/innen, Gebäudereiniger/innen</c:v>
                </c:pt>
                <c:pt idx="35">
                  <c:v>55 - Chemischputzer/innen, Wäscher/innen, Bügler/innen</c:v>
                </c:pt>
                <c:pt idx="36">
                  <c:v>56 - Reinigungsberufe anderer Art</c:v>
                </c:pt>
                <c:pt idx="37">
                  <c:v>57 - Friseur(e)innen, Schönheitspfleger/innen und verw. Berufe</c:v>
                </c:pt>
                <c:pt idx="38">
                  <c:v>58 - Dienstleistungsberufe des Gesundheitswesen</c:v>
                </c:pt>
                <c:pt idx="39">
                  <c:v>59 - Übrige Dienstleistungsberufe</c:v>
                </c:pt>
                <c:pt idx="40">
                  <c:v>61 - Architekt(en)innen, Techniker/innen für Bauw., Vermessungsw.</c:v>
                </c:pt>
                <c:pt idx="41">
                  <c:v>62 - Techniker/innen für Maschinenbau, Elektronik</c:v>
                </c:pt>
                <c:pt idx="42">
                  <c:v>63 - Techniker/innen für Chemie, Physik, Chemiker, Physiker (m./w.)</c:v>
                </c:pt>
                <c:pt idx="43">
                  <c:v>64 - Techniker/innen, soweit nicht anderweitig eingeordnet</c:v>
                </c:pt>
                <c:pt idx="44">
                  <c:v>66 - Techn. u. physikal.-techn. Sonderber., Chemielaborant(en)innen</c:v>
                </c:pt>
                <c:pt idx="45">
                  <c:v>68 - Zeichner/innen</c:v>
                </c:pt>
                <c:pt idx="46">
                  <c:v>71 - Verwaltungsfachbedienstete (m./w.)</c:v>
                </c:pt>
                <c:pt idx="47">
                  <c:v>73 - Sicherheitsorgane (m./w.)</c:v>
                </c:pt>
                <c:pt idx="48">
                  <c:v>75 - Jurist(en)innen, Wirtschaftsberater/innen</c:v>
                </c:pt>
                <c:pt idx="49">
                  <c:v>76 - Tätige Betriebsinh., Direktor(en)innen, Geschäftsleiter/innen</c:v>
                </c:pt>
                <c:pt idx="50">
                  <c:v>77 - Buchhalter/innen, Kassier(e)innen und verwandte Berufe</c:v>
                </c:pt>
                <c:pt idx="51">
                  <c:v>78 - Übrige Büroberufe, Verwaltungshilfsberufe</c:v>
                </c:pt>
                <c:pt idx="52">
                  <c:v>80 - Gesundheitsberufe</c:v>
                </c:pt>
                <c:pt idx="53">
                  <c:v>81 - Fürsorger/innen, Sozialarbeiter/innen</c:v>
                </c:pt>
                <c:pt idx="54">
                  <c:v>83 - Lehrer/innen, Erzieher/innen ohne Turn-, Sportlehrer/innen</c:v>
                </c:pt>
                <c:pt idx="55">
                  <c:v>84 - Wissenschafter/innen und verwandte Berufe</c:v>
                </c:pt>
                <c:pt idx="56">
                  <c:v>85 - Schriftsteller/innen, Journalist(en)innen, Dolmetscher/innen</c:v>
                </c:pt>
                <c:pt idx="57">
                  <c:v>86 - Bildende Künste und verwandte Berufe</c:v>
                </c:pt>
                <c:pt idx="58">
                  <c:v>87 - Darstellende Künstler/innen, Musiker/innen</c:v>
                </c:pt>
                <c:pt idx="59">
                  <c:v>88 - Turn-, Sportberufe</c:v>
                </c:pt>
              </c:strCache>
            </c:strRef>
          </c:cat>
          <c:val>
            <c:numRef>
              <c:f>[0]!dia_al</c:f>
              <c:numCache>
                <c:formatCode>General</c:formatCode>
                <c:ptCount val="60"/>
                <c:pt idx="0">
                  <c:v>46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42</c:v>
                </c:pt>
                <c:pt idx="8">
                  <c:v>60</c:v>
                </c:pt>
                <c:pt idx="9">
                  <c:v>33</c:v>
                </c:pt>
                <c:pt idx="10">
                  <c:v>5</c:v>
                </c:pt>
                <c:pt idx="11">
                  <c:v>19</c:v>
                </c:pt>
                <c:pt idx="12">
                  <c:v>37</c:v>
                </c:pt>
                <c:pt idx="13">
                  <c:v>7</c:v>
                </c:pt>
                <c:pt idx="14">
                  <c:v>41</c:v>
                </c:pt>
                <c:pt idx="15">
                  <c:v>17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8</c:v>
                </c:pt>
                <c:pt idx="21">
                  <c:v>16</c:v>
                </c:pt>
                <c:pt idx="22">
                  <c:v>22</c:v>
                </c:pt>
                <c:pt idx="23">
                  <c:v>241</c:v>
                </c:pt>
                <c:pt idx="24">
                  <c:v>247</c:v>
                </c:pt>
                <c:pt idx="25">
                  <c:v>66</c:v>
                </c:pt>
                <c:pt idx="26">
                  <c:v>62</c:v>
                </c:pt>
                <c:pt idx="27">
                  <c:v>4</c:v>
                </c:pt>
                <c:pt idx="28">
                  <c:v>3</c:v>
                </c:pt>
                <c:pt idx="29">
                  <c:v>9</c:v>
                </c:pt>
                <c:pt idx="30">
                  <c:v>20</c:v>
                </c:pt>
                <c:pt idx="31">
                  <c:v>171</c:v>
                </c:pt>
                <c:pt idx="32">
                  <c:v>100</c:v>
                </c:pt>
                <c:pt idx="33">
                  <c:v>51</c:v>
                </c:pt>
                <c:pt idx="34">
                  <c:v>54</c:v>
                </c:pt>
                <c:pt idx="35">
                  <c:v>9</c:v>
                </c:pt>
                <c:pt idx="36">
                  <c:v>8</c:v>
                </c:pt>
                <c:pt idx="37">
                  <c:v>30</c:v>
                </c:pt>
                <c:pt idx="38">
                  <c:v>2</c:v>
                </c:pt>
                <c:pt idx="39">
                  <c:v>20</c:v>
                </c:pt>
                <c:pt idx="40">
                  <c:v>26</c:v>
                </c:pt>
                <c:pt idx="41">
                  <c:v>35</c:v>
                </c:pt>
                <c:pt idx="42">
                  <c:v>5</c:v>
                </c:pt>
                <c:pt idx="43">
                  <c:v>91</c:v>
                </c:pt>
                <c:pt idx="44">
                  <c:v>6</c:v>
                </c:pt>
                <c:pt idx="45">
                  <c:v>12</c:v>
                </c:pt>
                <c:pt idx="46">
                  <c:v>13</c:v>
                </c:pt>
                <c:pt idx="47">
                  <c:v>10</c:v>
                </c:pt>
                <c:pt idx="48">
                  <c:v>16</c:v>
                </c:pt>
                <c:pt idx="49">
                  <c:v>117</c:v>
                </c:pt>
                <c:pt idx="50">
                  <c:v>51</c:v>
                </c:pt>
                <c:pt idx="51">
                  <c:v>284</c:v>
                </c:pt>
                <c:pt idx="52">
                  <c:v>87</c:v>
                </c:pt>
                <c:pt idx="53">
                  <c:v>41</c:v>
                </c:pt>
                <c:pt idx="54">
                  <c:v>60</c:v>
                </c:pt>
                <c:pt idx="55">
                  <c:v>7</c:v>
                </c:pt>
                <c:pt idx="56">
                  <c:v>7</c:v>
                </c:pt>
                <c:pt idx="57">
                  <c:v>4</c:v>
                </c:pt>
                <c:pt idx="58">
                  <c:v>5</c:v>
                </c:pt>
                <c:pt idx="5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4-4A3F-BAE6-E8FA5B018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58302008"/>
        <c:axId val="458305944"/>
      </c:barChart>
      <c:scatterChart>
        <c:scatterStyle val="lineMarker"/>
        <c:varyColors val="0"/>
        <c:ser>
          <c:idx val="2"/>
          <c:order val="0"/>
          <c:tx>
            <c:strRef>
              <c:f>Diagramm_AL_OS!$H$5</c:f>
              <c:strCache>
                <c:ptCount val="1"/>
                <c:pt idx="0">
                  <c:v>Andrang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rgbClr val="7AA02B"/>
              </a:solidFill>
              <a:ln w="9525">
                <a:solidFill>
                  <a:schemeClr val="bg1"/>
                </a:solidFill>
              </a:ln>
              <a:effectLst/>
            </c:spPr>
          </c:marker>
          <c:xVal>
            <c:numRef>
              <c:f>[0]!dia_andrang</c:f>
              <c:numCache>
                <c:formatCode>General</c:formatCode>
                <c:ptCount val="60"/>
                <c:pt idx="0">
                  <c:v>11.5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1</c:v>
                </c:pt>
                <c:pt idx="8">
                  <c:v>2.2000000000000002</c:v>
                </c:pt>
                <c:pt idx="9">
                  <c:v>0.9</c:v>
                </c:pt>
                <c:pt idx="10">
                  <c:v>0.7</c:v>
                </c:pt>
                <c:pt idx="11">
                  <c:v>0.3</c:v>
                </c:pt>
                <c:pt idx="12">
                  <c:v>0.7</c:v>
                </c:pt>
                <c:pt idx="13">
                  <c:v>1.8</c:v>
                </c:pt>
                <c:pt idx="14">
                  <c:v>0.6</c:v>
                </c:pt>
                <c:pt idx="15">
                  <c:v>0.5</c:v>
                </c:pt>
                <c:pt idx="16">
                  <c:v>#N/A</c:v>
                </c:pt>
                <c:pt idx="17">
                  <c:v>3</c:v>
                </c:pt>
                <c:pt idx="18">
                  <c:v>3</c:v>
                </c:pt>
                <c:pt idx="19">
                  <c:v>#N/A</c:v>
                </c:pt>
                <c:pt idx="20">
                  <c:v>8</c:v>
                </c:pt>
                <c:pt idx="21">
                  <c:v>4</c:v>
                </c:pt>
                <c:pt idx="22">
                  <c:v>11</c:v>
                </c:pt>
                <c:pt idx="23">
                  <c:v>16.100000000000001</c:v>
                </c:pt>
                <c:pt idx="24">
                  <c:v>5.7</c:v>
                </c:pt>
                <c:pt idx="25">
                  <c:v>3</c:v>
                </c:pt>
                <c:pt idx="26">
                  <c:v>5.6</c:v>
                </c:pt>
                <c:pt idx="27">
                  <c:v>4</c:v>
                </c:pt>
                <c:pt idx="28">
                  <c:v>0.8</c:v>
                </c:pt>
                <c:pt idx="29">
                  <c:v>#N/A</c:v>
                </c:pt>
                <c:pt idx="30">
                  <c:v>20</c:v>
                </c:pt>
                <c:pt idx="31">
                  <c:v>13.2</c:v>
                </c:pt>
                <c:pt idx="32">
                  <c:v>4.5</c:v>
                </c:pt>
                <c:pt idx="33">
                  <c:v>#N/A</c:v>
                </c:pt>
                <c:pt idx="34">
                  <c:v>18</c:v>
                </c:pt>
                <c:pt idx="35">
                  <c:v>#N/A</c:v>
                </c:pt>
                <c:pt idx="36">
                  <c:v>#N/A</c:v>
                </c:pt>
                <c:pt idx="37">
                  <c:v>3.3</c:v>
                </c:pt>
                <c:pt idx="38">
                  <c:v>#N/A</c:v>
                </c:pt>
                <c:pt idx="39">
                  <c:v>#N/A</c:v>
                </c:pt>
                <c:pt idx="40">
                  <c:v>2.2000000000000002</c:v>
                </c:pt>
                <c:pt idx="41">
                  <c:v>0.6</c:v>
                </c:pt>
                <c:pt idx="42">
                  <c:v>0.4</c:v>
                </c:pt>
                <c:pt idx="43">
                  <c:v>2.5</c:v>
                </c:pt>
                <c:pt idx="44">
                  <c:v>#N/A</c:v>
                </c:pt>
                <c:pt idx="45">
                  <c:v>2.4</c:v>
                </c:pt>
                <c:pt idx="46">
                  <c:v>#N/A</c:v>
                </c:pt>
                <c:pt idx="47">
                  <c:v>#N/A</c:v>
                </c:pt>
                <c:pt idx="48">
                  <c:v>3.2</c:v>
                </c:pt>
                <c:pt idx="49">
                  <c:v>6.5</c:v>
                </c:pt>
                <c:pt idx="50">
                  <c:v>3.2</c:v>
                </c:pt>
                <c:pt idx="51">
                  <c:v>10.9</c:v>
                </c:pt>
                <c:pt idx="52">
                  <c:v>1.6</c:v>
                </c:pt>
                <c:pt idx="53">
                  <c:v>6.8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</c:numCache>
            </c:numRef>
          </c:xVal>
          <c:yVal>
            <c:numRef>
              <c:f>[0]!dia_yachse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64-4A3F-BAE6-E8FA5B018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9072175"/>
        <c:axId val="2039071759"/>
      </c:scatterChart>
      <c:catAx>
        <c:axId val="4583020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58305944"/>
        <c:crosses val="autoZero"/>
        <c:auto val="1"/>
        <c:lblAlgn val="ctr"/>
        <c:lblOffset val="100"/>
        <c:noMultiLvlLbl val="0"/>
      </c:catAx>
      <c:valAx>
        <c:axId val="458305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458302008"/>
        <c:crosses val="max"/>
        <c:crossBetween val="between"/>
      </c:valAx>
      <c:valAx>
        <c:axId val="2039071759"/>
        <c:scaling>
          <c:orientation val="maxMin"/>
          <c:max val="38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2039072175"/>
        <c:crosses val="max"/>
        <c:crossBetween val="midCat"/>
        <c:majorUnit val="1"/>
      </c:valAx>
      <c:valAx>
        <c:axId val="2039072175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0390717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46799532833516"/>
          <c:y val="0.94431662455725729"/>
          <c:w val="0.4909749965464843"/>
          <c:h val="2.0197625996256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tx>
            <c:strRef>
              <c:f>Datenquelle!$N$7</c:f>
              <c:strCache>
                <c:ptCount val="1"/>
                <c:pt idx="0">
                  <c:v>Feldkirchen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B0-412F-BBD1-02147651C4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B0-412F-BBD1-02147651C4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98-4245-BE42-69C502A9411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98-4245-BE42-69C502A9411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2B0-412F-BBD1-02147651C4B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2B0-412F-BBD1-02147651C4B0}"/>
              </c:ext>
            </c:extLst>
          </c:dPt>
          <c:dLbls>
            <c:dLbl>
              <c:idx val="2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98-4245-BE42-69C502A9411A}"/>
                </c:ext>
              </c:extLst>
            </c:dLbl>
            <c:dLbl>
              <c:idx val="3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98-4245-BE42-69C502A941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Datenquelle!$O$6:$S$6</c:f>
              <c:strCache>
                <c:ptCount val="5"/>
                <c:pt idx="0">
                  <c:v>Jugendl. &lt;25</c:v>
                </c:pt>
                <c:pt idx="1">
                  <c:v>Erwachsene</c:v>
                </c:pt>
                <c:pt idx="2">
                  <c:v>Ältere ab 50</c:v>
                </c:pt>
                <c:pt idx="3">
                  <c:v>Ältere 50-54</c:v>
                </c:pt>
                <c:pt idx="4">
                  <c:v>Ältere ab 55</c:v>
                </c:pt>
              </c:strCache>
            </c:strRef>
          </c:cat>
          <c:val>
            <c:numRef>
              <c:f>Datenquelle!$O$7:$S$7</c:f>
              <c:numCache>
                <c:formatCode>#,##0</c:formatCode>
                <c:ptCount val="5"/>
                <c:pt idx="0">
                  <c:v>76</c:v>
                </c:pt>
                <c:pt idx="1">
                  <c:v>400</c:v>
                </c:pt>
                <c:pt idx="2">
                  <c:v>294</c:v>
                </c:pt>
                <c:pt idx="3">
                  <c:v>108</c:v>
                </c:pt>
                <c:pt idx="4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8-4245-BE42-69C502A94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2"/>
          <c:secondPiePt val="3"/>
        </c:custSplit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chart" Target="../charts/chart2.xml"/><Relationship Id="rId7" Type="http://schemas.openxmlformats.org/officeDocument/2006/relationships/image" Target="../media/image5.png"/><Relationship Id="rId2" Type="http://schemas.openxmlformats.org/officeDocument/2006/relationships/chart" Target="../charts/chart1.xml"/><Relationship Id="rId1" Type="http://schemas.openxmlformats.org/officeDocument/2006/relationships/image" Target="../media/image4.png"/><Relationship Id="rId6" Type="http://schemas.openxmlformats.org/officeDocument/2006/relationships/chart" Target="../charts/chart5.xml"/><Relationship Id="rId11" Type="http://schemas.openxmlformats.org/officeDocument/2006/relationships/chart" Target="../charts/chart6.xml"/><Relationship Id="rId5" Type="http://schemas.openxmlformats.org/officeDocument/2006/relationships/chart" Target="../charts/chart4.xml"/><Relationship Id="rId10" Type="http://schemas.openxmlformats.org/officeDocument/2006/relationships/image" Target="../media/image8.png"/><Relationship Id="rId4" Type="http://schemas.openxmlformats.org/officeDocument/2006/relationships/chart" Target="../charts/chart3.xml"/><Relationship Id="rId9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219308</xdr:colOff>
      <xdr:row>88</xdr:row>
      <xdr:rowOff>110898</xdr:rowOff>
    </xdr:from>
    <xdr:to>
      <xdr:col>28</xdr:col>
      <xdr:colOff>55795</xdr:colOff>
      <xdr:row>99</xdr:row>
      <xdr:rowOff>15648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35"/>
        <a:stretch/>
      </xdr:blipFill>
      <xdr:spPr bwMode="auto">
        <a:xfrm>
          <a:off x="219308" y="16881702"/>
          <a:ext cx="13137469" cy="2000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24</xdr:col>
      <xdr:colOff>306387</xdr:colOff>
      <xdr:row>94</xdr:row>
      <xdr:rowOff>82550</xdr:rowOff>
    </xdr:from>
    <xdr:to>
      <xdr:col>27</xdr:col>
      <xdr:colOff>78421</xdr:colOff>
      <xdr:row>97</xdr:row>
      <xdr:rowOff>3810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6887" y="17997488"/>
          <a:ext cx="1065847" cy="49276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93</xdr:row>
      <xdr:rowOff>0</xdr:rowOff>
    </xdr:from>
    <xdr:to>
      <xdr:col>25</xdr:col>
      <xdr:colOff>414338</xdr:colOff>
      <xdr:row>101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66675" y="17716500"/>
          <a:ext cx="12363450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150813</xdr:colOff>
      <xdr:row>94</xdr:row>
      <xdr:rowOff>39687</xdr:rowOff>
    </xdr:from>
    <xdr:to>
      <xdr:col>1</xdr:col>
      <xdr:colOff>238125</xdr:colOff>
      <xdr:row>97</xdr:row>
      <xdr:rowOff>63500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0813" y="17954625"/>
          <a:ext cx="2524125" cy="595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b="1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Legende:</a:t>
          </a:r>
          <a:r>
            <a:rPr lang="de-DE" sz="9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</a:t>
          </a:r>
        </a:p>
        <a:p>
          <a:r>
            <a:rPr lang="de-DE" sz="9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rote Markierung: AL kleiner als 1</a:t>
          </a:r>
        </a:p>
        <a:p>
          <a:r>
            <a:rPr lang="de-DE" sz="900" b="0" i="0" u="none" strike="noStrike" baseline="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gelbe Markierung: mehr OS als AL </a:t>
          </a:r>
          <a:r>
            <a:rPr lang="de-DE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  <a:p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511970</xdr:colOff>
      <xdr:row>4</xdr:row>
      <xdr:rowOff>142874</xdr:rowOff>
    </xdr:from>
    <xdr:to>
      <xdr:col>8</xdr:col>
      <xdr:colOff>619126</xdr:colOff>
      <xdr:row>6</xdr:row>
      <xdr:rowOff>11906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381376" y="1345405"/>
          <a:ext cx="2393156" cy="250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>
              <a:latin typeface="Verdana" panose="020B0604030504040204" pitchFamily="34" charset="0"/>
              <a:ea typeface="Verdana" panose="020B0604030504040204" pitchFamily="34" charset="0"/>
            </a:rPr>
            <a:t>Arbeitslose nach</a:t>
          </a:r>
          <a:r>
            <a:rPr lang="de-DE" sz="1100" b="1" baseline="0">
              <a:latin typeface="Verdana" panose="020B0604030504040204" pitchFamily="34" charset="0"/>
              <a:ea typeface="Verdana" panose="020B0604030504040204" pitchFamily="34" charset="0"/>
            </a:rPr>
            <a:t> Geschlecht</a:t>
          </a:r>
          <a:endParaRPr lang="de-DE" sz="1100" b="1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 editAs="oneCell">
    <xdr:from>
      <xdr:col>36</xdr:col>
      <xdr:colOff>440531</xdr:colOff>
      <xdr:row>41</xdr:row>
      <xdr:rowOff>166684</xdr:rowOff>
    </xdr:from>
    <xdr:to>
      <xdr:col>38</xdr:col>
      <xdr:colOff>755328</xdr:colOff>
      <xdr:row>45</xdr:row>
      <xdr:rowOff>136521</xdr:rowOff>
    </xdr:to>
    <xdr:pic>
      <xdr:nvPicPr>
        <xdr:cNvPr id="26" name="Grafik 25" descr="U:\Abt 6 (BGF)\Öffentlichkeitsarbeit\Logos\AMS Kärnten Logos\AMS-Ktn-Logo-transparent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76219" y="8762997"/>
          <a:ext cx="1838797" cy="81518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9525</xdr:rowOff>
        </xdr:from>
        <xdr:to>
          <xdr:col>2</xdr:col>
          <xdr:colOff>304800</xdr:colOff>
          <xdr:row>12</xdr:row>
          <xdr:rowOff>133350</xdr:rowOff>
        </xdr:to>
        <xdr:sp macro="" textlink="">
          <xdr:nvSpPr>
            <xdr:cNvPr id="2059" name="ListBox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531019</xdr:colOff>
      <xdr:row>18</xdr:row>
      <xdr:rowOff>47625</xdr:rowOff>
    </xdr:from>
    <xdr:to>
      <xdr:col>28</xdr:col>
      <xdr:colOff>531019</xdr:colOff>
      <xdr:row>29</xdr:row>
      <xdr:rowOff>85725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373856</xdr:colOff>
      <xdr:row>5</xdr:row>
      <xdr:rowOff>142875</xdr:rowOff>
    </xdr:from>
    <xdr:to>
      <xdr:col>38</xdr:col>
      <xdr:colOff>333374</xdr:colOff>
      <xdr:row>18</xdr:row>
      <xdr:rowOff>107157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476251</xdr:colOff>
      <xdr:row>27</xdr:row>
      <xdr:rowOff>23814</xdr:rowOff>
    </xdr:from>
    <xdr:to>
      <xdr:col>11</xdr:col>
      <xdr:colOff>17533</xdr:colOff>
      <xdr:row>39</xdr:row>
      <xdr:rowOff>107157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345282</xdr:colOff>
      <xdr:row>13</xdr:row>
      <xdr:rowOff>23815</xdr:rowOff>
    </xdr:from>
    <xdr:to>
      <xdr:col>6</xdr:col>
      <xdr:colOff>547688</xdr:colOff>
      <xdr:row>17</xdr:row>
      <xdr:rowOff>95252</xdr:rowOff>
    </xdr:to>
    <xdr:sp macro="" textlink="">
      <xdr:nvSpPr>
        <xdr:cNvPr id="4" name="Diagonal liegende Ecken des Rechtecks abrund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452688" y="2940846"/>
          <a:ext cx="1726406" cy="904875"/>
        </a:xfrm>
        <a:prstGeom prst="round2DiagRect">
          <a:avLst/>
        </a:prstGeom>
        <a:noFill/>
        <a:ln>
          <a:solidFill>
            <a:srgbClr val="E4002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1100" b="1">
              <a:solidFill>
                <a:srgbClr val="004F9F"/>
              </a:solidFill>
            </a:rPr>
            <a:t>Anteil der Jugendlichen &lt;25</a:t>
          </a:r>
          <a:r>
            <a:rPr lang="de-DE" sz="1100" b="1" baseline="0">
              <a:solidFill>
                <a:srgbClr val="004F9F"/>
              </a:solidFill>
            </a:rPr>
            <a:t> Jahren</a:t>
          </a:r>
          <a:r>
            <a:rPr lang="de-DE" sz="1100" b="1">
              <a:solidFill>
                <a:srgbClr val="004F9F"/>
              </a:solidFill>
            </a:rPr>
            <a:t> an allen Arbeitslosen</a:t>
          </a:r>
        </a:p>
      </xdr:txBody>
    </xdr:sp>
    <xdr:clientData/>
  </xdr:twoCellAnchor>
  <xdr:twoCellAnchor>
    <xdr:from>
      <xdr:col>11</xdr:col>
      <xdr:colOff>740569</xdr:colOff>
      <xdr:row>5</xdr:row>
      <xdr:rowOff>73817</xdr:rowOff>
    </xdr:from>
    <xdr:to>
      <xdr:col>16</xdr:col>
      <xdr:colOff>207169</xdr:colOff>
      <xdr:row>19</xdr:row>
      <xdr:rowOff>107154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183356</xdr:colOff>
      <xdr:row>5</xdr:row>
      <xdr:rowOff>50006</xdr:rowOff>
    </xdr:from>
    <xdr:to>
      <xdr:col>18</xdr:col>
      <xdr:colOff>1142999</xdr:colOff>
      <xdr:row>19</xdr:row>
      <xdr:rowOff>69056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95250</xdr:colOff>
      <xdr:row>7</xdr:row>
      <xdr:rowOff>83344</xdr:rowOff>
    </xdr:from>
    <xdr:to>
      <xdr:col>16</xdr:col>
      <xdr:colOff>616744</xdr:colOff>
      <xdr:row>8</xdr:row>
      <xdr:rowOff>147637</xdr:rowOff>
    </xdr:to>
    <xdr:cxnSp macro="">
      <xdr:nvCxnSpPr>
        <xdr:cNvPr id="7" name="Gerader Verbinde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0584656" y="1857375"/>
          <a:ext cx="1283494" cy="254793"/>
        </a:xfrm>
        <a:prstGeom prst="line">
          <a:avLst/>
        </a:prstGeom>
        <a:ln>
          <a:solidFill>
            <a:srgbClr val="7AA02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15</xdr:row>
      <xdr:rowOff>11906</xdr:rowOff>
    </xdr:from>
    <xdr:to>
      <xdr:col>17</xdr:col>
      <xdr:colOff>83344</xdr:colOff>
      <xdr:row>16</xdr:row>
      <xdr:rowOff>95251</xdr:rowOff>
    </xdr:to>
    <xdr:cxnSp macro="">
      <xdr:nvCxnSpPr>
        <xdr:cNvPr id="17" name="Gerader Verbinde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flipV="1">
          <a:off x="10489406" y="3309937"/>
          <a:ext cx="1607344" cy="273845"/>
        </a:xfrm>
        <a:prstGeom prst="line">
          <a:avLst/>
        </a:prstGeom>
        <a:ln>
          <a:solidFill>
            <a:srgbClr val="7AA02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14288</xdr:colOff>
      <xdr:row>4</xdr:row>
      <xdr:rowOff>95248</xdr:rowOff>
    </xdr:from>
    <xdr:to>
      <xdr:col>18</xdr:col>
      <xdr:colOff>714375</xdr:colOff>
      <xdr:row>5</xdr:row>
      <xdr:rowOff>190499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8217694" y="1297779"/>
          <a:ext cx="5272087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>
              <a:latin typeface="Verdana" panose="020B0604030504040204" pitchFamily="34" charset="0"/>
              <a:ea typeface="Verdana" panose="020B0604030504040204" pitchFamily="34" charset="0"/>
            </a:rPr>
            <a:t>Arbeitslose nach</a:t>
          </a:r>
          <a:r>
            <a:rPr lang="de-DE" sz="1100" b="1" baseline="0">
              <a:latin typeface="Verdana" panose="020B0604030504040204" pitchFamily="34" charset="0"/>
              <a:ea typeface="Verdana" panose="020B0604030504040204" pitchFamily="34" charset="0"/>
            </a:rPr>
            <a:t> Alter</a:t>
          </a:r>
          <a:endParaRPr lang="de-DE" sz="1100" b="1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450057</xdr:colOff>
      <xdr:row>25</xdr:row>
      <xdr:rowOff>57148</xdr:rowOff>
    </xdr:from>
    <xdr:to>
      <xdr:col>10</xdr:col>
      <xdr:colOff>753339</xdr:colOff>
      <xdr:row>27</xdr:row>
      <xdr:rowOff>11905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819276" y="5403054"/>
          <a:ext cx="5613469" cy="3357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Sofort verfügbare o</a:t>
          </a:r>
          <a:r>
            <a:rPr lang="de-DE" sz="1100" b="1">
              <a:latin typeface="Verdana" panose="020B0604030504040204" pitchFamily="34" charset="0"/>
              <a:ea typeface="Verdana" panose="020B0604030504040204" pitchFamily="34" charset="0"/>
            </a:rPr>
            <a:t>ffene Stellen nach</a:t>
          </a:r>
          <a:r>
            <a:rPr lang="de-DE" sz="1100" b="1" baseline="0">
              <a:latin typeface="Verdana" panose="020B0604030504040204" pitchFamily="34" charset="0"/>
              <a:ea typeface="Verdana" panose="020B0604030504040204" pitchFamily="34" charset="0"/>
            </a:rPr>
            <a:t> Ausbildung</a:t>
          </a:r>
          <a:endParaRPr lang="de-DE" sz="1100" b="1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23</xdr:col>
      <xdr:colOff>321468</xdr:colOff>
      <xdr:row>2</xdr:row>
      <xdr:rowOff>71438</xdr:rowOff>
    </xdr:from>
    <xdr:to>
      <xdr:col>26</xdr:col>
      <xdr:colOff>428624</xdr:colOff>
      <xdr:row>3</xdr:row>
      <xdr:rowOff>142876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8264187" y="892969"/>
          <a:ext cx="2393156" cy="261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>
              <a:latin typeface="Verdana" panose="020B0604030504040204" pitchFamily="34" charset="0"/>
              <a:ea typeface="Verdana" panose="020B0604030504040204" pitchFamily="34" charset="0"/>
            </a:rPr>
            <a:t>Arbeitslose nach</a:t>
          </a:r>
          <a:r>
            <a:rPr lang="de-DE" sz="1100" b="1" baseline="0">
              <a:latin typeface="Verdana" panose="020B0604030504040204" pitchFamily="34" charset="0"/>
              <a:ea typeface="Verdana" panose="020B0604030504040204" pitchFamily="34" charset="0"/>
            </a:rPr>
            <a:t> Geschlecht</a:t>
          </a:r>
          <a:endParaRPr lang="de-DE" sz="1100" b="1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31</xdr:col>
      <xdr:colOff>376237</xdr:colOff>
      <xdr:row>4</xdr:row>
      <xdr:rowOff>71441</xdr:rowOff>
    </xdr:from>
    <xdr:to>
      <xdr:col>38</xdr:col>
      <xdr:colOff>334237</xdr:colOff>
      <xdr:row>6</xdr:row>
      <xdr:rowOff>59533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5401925" y="1273972"/>
          <a:ext cx="5292000" cy="3690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>
              <a:latin typeface="Verdana" panose="020B0604030504040204" pitchFamily="34" charset="0"/>
              <a:ea typeface="Verdana" panose="020B0604030504040204" pitchFamily="34" charset="0"/>
            </a:rPr>
            <a:t>Arbeitslose nach</a:t>
          </a:r>
          <a:r>
            <a:rPr lang="de-DE" sz="1100" b="1" baseline="0">
              <a:latin typeface="Verdana" panose="020B0604030504040204" pitchFamily="34" charset="0"/>
              <a:ea typeface="Verdana" panose="020B0604030504040204" pitchFamily="34" charset="0"/>
            </a:rPr>
            <a:t> Ausbildung</a:t>
          </a:r>
          <a:endParaRPr lang="de-DE" sz="1100" b="1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140493</xdr:rowOff>
    </xdr:from>
    <xdr:to>
      <xdr:col>3</xdr:col>
      <xdr:colOff>654843</xdr:colOff>
      <xdr:row>4</xdr:row>
      <xdr:rowOff>11906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0" y="962024"/>
          <a:ext cx="2024062" cy="2524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100" b="1">
              <a:latin typeface="Verdana" panose="020B0604030504040204" pitchFamily="34" charset="0"/>
              <a:ea typeface="Verdana" panose="020B0604030504040204" pitchFamily="34" charset="0"/>
            </a:rPr>
            <a:t>Auswahl des Bezirkes:</a:t>
          </a:r>
        </a:p>
      </xdr:txBody>
    </xdr:sp>
    <xdr:clientData/>
  </xdr:twoCellAnchor>
  <xdr:twoCellAnchor>
    <xdr:from>
      <xdr:col>11</xdr:col>
      <xdr:colOff>607220</xdr:colOff>
      <xdr:row>24</xdr:row>
      <xdr:rowOff>202405</xdr:rowOff>
    </xdr:from>
    <xdr:to>
      <xdr:col>30</xdr:col>
      <xdr:colOff>238124</xdr:colOff>
      <xdr:row>27</xdr:row>
      <xdr:rowOff>35718</xdr:rowOff>
    </xdr:to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8048626" y="5286374"/>
          <a:ext cx="6453186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de-DE" sz="1100" b="1">
              <a:latin typeface="Verdana" panose="020B0604030504040204" pitchFamily="34" charset="0"/>
              <a:ea typeface="Verdana" panose="020B0604030504040204" pitchFamily="34" charset="0"/>
            </a:rPr>
            <a:t>Arbeitslose ohne Einstellzusage und offene Stellen sof. verf. nach</a:t>
          </a:r>
          <a:r>
            <a:rPr lang="de-DE" sz="1100" b="1" baseline="0">
              <a:latin typeface="Verdana" panose="020B0604030504040204" pitchFamily="34" charset="0"/>
              <a:ea typeface="Verdana" panose="020B0604030504040204" pitchFamily="34" charset="0"/>
            </a:rPr>
            <a:t> Beruf &amp; mind. Lehrausbildung, Stellenandrang</a:t>
          </a:r>
          <a:endParaRPr lang="de-DE" sz="1100" b="1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4</xdr:col>
      <xdr:colOff>154781</xdr:colOff>
      <xdr:row>22</xdr:row>
      <xdr:rowOff>0</xdr:rowOff>
    </xdr:from>
    <xdr:to>
      <xdr:col>10</xdr:col>
      <xdr:colOff>547688</xdr:colOff>
      <xdr:row>22</xdr:row>
      <xdr:rowOff>11906</xdr:rowOff>
    </xdr:to>
    <xdr:cxnSp macro="">
      <xdr:nvCxnSpPr>
        <xdr:cNvPr id="12" name="Gerader Verbinde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2262187" y="4631531"/>
          <a:ext cx="4964907" cy="11906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342900</xdr:colOff>
      <xdr:row>25</xdr:row>
      <xdr:rowOff>80963</xdr:rowOff>
    </xdr:from>
    <xdr:to>
      <xdr:col>11</xdr:col>
      <xdr:colOff>342900</xdr:colOff>
      <xdr:row>39</xdr:row>
      <xdr:rowOff>176213</xdr:rowOff>
    </xdr:to>
    <xdr:cxnSp macro="">
      <xdr:nvCxnSpPr>
        <xdr:cNvPr id="30" name="Gerader Verbinder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7784306" y="5283994"/>
          <a:ext cx="0" cy="276225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345281</xdr:colOff>
      <xdr:row>4</xdr:row>
      <xdr:rowOff>130969</xdr:rowOff>
    </xdr:from>
    <xdr:to>
      <xdr:col>11</xdr:col>
      <xdr:colOff>345281</xdr:colOff>
      <xdr:row>19</xdr:row>
      <xdr:rowOff>35719</xdr:rowOff>
    </xdr:to>
    <xdr:cxnSp macro="">
      <xdr:nvCxnSpPr>
        <xdr:cNvPr id="31" name="Gerader Verbinder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>
          <a:off x="7786687" y="1333500"/>
          <a:ext cx="0" cy="276225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188119</xdr:colOff>
      <xdr:row>21</xdr:row>
      <xdr:rowOff>188119</xdr:rowOff>
    </xdr:from>
    <xdr:to>
      <xdr:col>18</xdr:col>
      <xdr:colOff>581026</xdr:colOff>
      <xdr:row>22</xdr:row>
      <xdr:rowOff>9525</xdr:rowOff>
    </xdr:to>
    <xdr:cxnSp macro="">
      <xdr:nvCxnSpPr>
        <xdr:cNvPr id="33" name="Gerader Verbinder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>
          <a:off x="8391525" y="4629150"/>
          <a:ext cx="4964907" cy="11906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378611</xdr:colOff>
      <xdr:row>22</xdr:row>
      <xdr:rowOff>9522</xdr:rowOff>
    </xdr:from>
    <xdr:to>
      <xdr:col>38</xdr:col>
      <xdr:colOff>330987</xdr:colOff>
      <xdr:row>22</xdr:row>
      <xdr:rowOff>21428</xdr:rowOff>
    </xdr:to>
    <xdr:cxnSp macro="">
      <xdr:nvCxnSpPr>
        <xdr:cNvPr id="34" name="Gerader Verbinder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>
          <a:off x="15404299" y="4712491"/>
          <a:ext cx="5286376" cy="11906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602455</xdr:colOff>
      <xdr:row>5</xdr:row>
      <xdr:rowOff>119064</xdr:rowOff>
    </xdr:from>
    <xdr:to>
      <xdr:col>30</xdr:col>
      <xdr:colOff>602455</xdr:colOff>
      <xdr:row>19</xdr:row>
      <xdr:rowOff>42860</xdr:rowOff>
    </xdr:to>
    <xdr:cxnSp macro="">
      <xdr:nvCxnSpPr>
        <xdr:cNvPr id="36" name="Gerader Verbinder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/>
      </xdr:nvCxnSpPr>
      <xdr:spPr>
        <a:xfrm>
          <a:off x="14866143" y="1512095"/>
          <a:ext cx="0" cy="2662234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571502</xdr:colOff>
      <xdr:row>1</xdr:row>
      <xdr:rowOff>107157</xdr:rowOff>
    </xdr:from>
    <xdr:to>
      <xdr:col>7</xdr:col>
      <xdr:colOff>351599</xdr:colOff>
      <xdr:row>4</xdr:row>
      <xdr:rowOff>134497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2908" y="738188"/>
          <a:ext cx="542097" cy="598840"/>
        </a:xfrm>
        <a:prstGeom prst="rect">
          <a:avLst/>
        </a:prstGeom>
      </xdr:spPr>
    </xdr:pic>
    <xdr:clientData/>
  </xdr:twoCellAnchor>
  <xdr:twoCellAnchor editAs="oneCell">
    <xdr:from>
      <xdr:col>34</xdr:col>
      <xdr:colOff>452437</xdr:colOff>
      <xdr:row>1</xdr:row>
      <xdr:rowOff>131299</xdr:rowOff>
    </xdr:from>
    <xdr:to>
      <xdr:col>35</xdr:col>
      <xdr:colOff>261936</xdr:colOff>
      <xdr:row>4</xdr:row>
      <xdr:rowOff>67052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64125" y="762330"/>
          <a:ext cx="571499" cy="507253"/>
        </a:xfrm>
        <a:prstGeom prst="rect">
          <a:avLst/>
        </a:prstGeom>
      </xdr:spPr>
    </xdr:pic>
    <xdr:clientData/>
  </xdr:twoCellAnchor>
  <xdr:twoCellAnchor editAs="oneCell">
    <xdr:from>
      <xdr:col>6</xdr:col>
      <xdr:colOff>609650</xdr:colOff>
      <xdr:row>22</xdr:row>
      <xdr:rowOff>142876</xdr:rowOff>
    </xdr:from>
    <xdr:to>
      <xdr:col>7</xdr:col>
      <xdr:colOff>479967</xdr:colOff>
      <xdr:row>25</xdr:row>
      <xdr:rowOff>57536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1056" y="4845845"/>
          <a:ext cx="632317" cy="557597"/>
        </a:xfrm>
        <a:prstGeom prst="rect">
          <a:avLst/>
        </a:prstGeom>
      </xdr:spPr>
    </xdr:pic>
    <xdr:clientData/>
  </xdr:twoCellAnchor>
  <xdr:twoCellAnchor editAs="oneCell">
    <xdr:from>
      <xdr:col>15</xdr:col>
      <xdr:colOff>21432</xdr:colOff>
      <xdr:row>1</xdr:row>
      <xdr:rowOff>80962</xdr:rowOff>
    </xdr:from>
    <xdr:to>
      <xdr:col>15</xdr:col>
      <xdr:colOff>563529</xdr:colOff>
      <xdr:row>4</xdr:row>
      <xdr:rowOff>108302</xdr:rowOff>
    </xdr:to>
    <xdr:pic>
      <xdr:nvPicPr>
        <xdr:cNvPr id="38" name="Grafik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0838" y="711993"/>
          <a:ext cx="542097" cy="598840"/>
        </a:xfrm>
        <a:prstGeom prst="rect">
          <a:avLst/>
        </a:prstGeom>
      </xdr:spPr>
    </xdr:pic>
    <xdr:clientData/>
  </xdr:twoCellAnchor>
  <xdr:twoCellAnchor editAs="oneCell">
    <xdr:from>
      <xdr:col>15</xdr:col>
      <xdr:colOff>178593</xdr:colOff>
      <xdr:row>22</xdr:row>
      <xdr:rowOff>137200</xdr:rowOff>
    </xdr:from>
    <xdr:to>
      <xdr:col>15</xdr:col>
      <xdr:colOff>661159</xdr:colOff>
      <xdr:row>25</xdr:row>
      <xdr:rowOff>27341</xdr:rowOff>
    </xdr:to>
    <xdr:pic>
      <xdr:nvPicPr>
        <xdr:cNvPr id="39" name="Grafik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7999" y="4840169"/>
          <a:ext cx="482566" cy="533078"/>
        </a:xfrm>
        <a:prstGeom prst="rect">
          <a:avLst/>
        </a:prstGeom>
      </xdr:spPr>
    </xdr:pic>
    <xdr:clientData/>
  </xdr:twoCellAnchor>
  <xdr:twoCellAnchor>
    <xdr:from>
      <xdr:col>12</xdr:col>
      <xdr:colOff>1</xdr:colOff>
      <xdr:row>29</xdr:row>
      <xdr:rowOff>7327</xdr:rowOff>
    </xdr:from>
    <xdr:to>
      <xdr:col>19</xdr:col>
      <xdr:colOff>0</xdr:colOff>
      <xdr:row>41</xdr:row>
      <xdr:rowOff>47624</xdr:rowOff>
    </xdr:to>
    <xdr:graphicFrame macro="">
      <xdr:nvGraphicFramePr>
        <xdr:cNvPr id="40" name="Diagramm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87311</xdr:colOff>
      <xdr:row>40</xdr:row>
      <xdr:rowOff>166691</xdr:rowOff>
    </xdr:from>
    <xdr:to>
      <xdr:col>18</xdr:col>
      <xdr:colOff>1001446</xdr:colOff>
      <xdr:row>44</xdr:row>
      <xdr:rowOff>47625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290717" y="8572504"/>
          <a:ext cx="5807604" cy="654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200">
              <a:latin typeface="Calibri" panose="020F0502020204030204" pitchFamily="34" charset="0"/>
              <a:cs typeface="Calibri" panose="020F0502020204030204" pitchFamily="34" charset="0"/>
            </a:rPr>
            <a:t>Die Stellenandrangziffer zeigt, wie viele Arbeitslose es pro offener Stelle (sof. verf.,</a:t>
          </a:r>
          <a:r>
            <a:rPr lang="de-DE" sz="1200" baseline="0">
              <a:latin typeface="Calibri" panose="020F0502020204030204" pitchFamily="34" charset="0"/>
              <a:cs typeface="Calibri" panose="020F0502020204030204" pitchFamily="34" charset="0"/>
            </a:rPr>
            <a:t> mind. Lehrausb.)</a:t>
          </a:r>
          <a:r>
            <a:rPr lang="de-DE" sz="1200">
              <a:latin typeface="Calibri" panose="020F0502020204030204" pitchFamily="34" charset="0"/>
              <a:cs typeface="Calibri" panose="020F0502020204030204" pitchFamily="34" charset="0"/>
            </a:rPr>
            <a:t> für einen Beruf gibt. Es gilt: je niedriger die Stellenandrangziffer, umso größer ist der Arbeitskräftebedarf.</a:t>
          </a:r>
        </a:p>
      </xdr:txBody>
    </xdr:sp>
    <xdr:clientData/>
  </xdr:twoCellAnchor>
  <xdr:twoCellAnchor>
    <xdr:from>
      <xdr:col>7</xdr:col>
      <xdr:colOff>640557</xdr:colOff>
      <xdr:row>13</xdr:row>
      <xdr:rowOff>9527</xdr:rowOff>
    </xdr:from>
    <xdr:to>
      <xdr:col>10</xdr:col>
      <xdr:colOff>80963</xdr:colOff>
      <xdr:row>17</xdr:row>
      <xdr:rowOff>80964</xdr:rowOff>
    </xdr:to>
    <xdr:sp macro="" textlink="">
      <xdr:nvSpPr>
        <xdr:cNvPr id="35" name="Diagonal liegende Ecken des Rechtecks abrunden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5033963" y="2926558"/>
          <a:ext cx="1726406" cy="904875"/>
        </a:xfrm>
        <a:prstGeom prst="round2DiagRect">
          <a:avLst/>
        </a:prstGeom>
        <a:noFill/>
        <a:ln>
          <a:solidFill>
            <a:srgbClr val="E4002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1100" b="1">
              <a:solidFill>
                <a:srgbClr val="004F9F"/>
              </a:solidFill>
            </a:rPr>
            <a:t>Anteil der Älteren ab 50 Jahren an allen Arbeitslosen</a:t>
          </a:r>
        </a:p>
      </xdr:txBody>
    </xdr:sp>
    <xdr:clientData/>
  </xdr:twoCellAnchor>
  <xdr:twoCellAnchor>
    <xdr:from>
      <xdr:col>1</xdr:col>
      <xdr:colOff>23812</xdr:colOff>
      <xdr:row>4</xdr:row>
      <xdr:rowOff>11906</xdr:rowOff>
    </xdr:from>
    <xdr:to>
      <xdr:col>2</xdr:col>
      <xdr:colOff>318562</xdr:colOff>
      <xdr:row>12</xdr:row>
      <xdr:rowOff>133106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66687" y="1214437"/>
          <a:ext cx="1152000" cy="1645200"/>
        </a:xfrm>
        <a:prstGeom prst="rect">
          <a:avLst/>
        </a:prstGeom>
        <a:noFill/>
        <a:ln w="19050">
          <a:solidFill>
            <a:srgbClr val="80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273848</xdr:colOff>
      <xdr:row>46</xdr:row>
      <xdr:rowOff>71435</xdr:rowOff>
    </xdr:from>
    <xdr:to>
      <xdr:col>39</xdr:col>
      <xdr:colOff>21566</xdr:colOff>
      <xdr:row>46</xdr:row>
      <xdr:rowOff>76159</xdr:rowOff>
    </xdr:to>
    <xdr:cxnSp macro="">
      <xdr:nvCxnSpPr>
        <xdr:cNvPr id="41" name="Gerader Verbinder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CxnSpPr/>
      </xdr:nvCxnSpPr>
      <xdr:spPr>
        <a:xfrm flipV="1">
          <a:off x="3143254" y="9703591"/>
          <a:ext cx="18000000" cy="4724"/>
        </a:xfrm>
        <a:prstGeom prst="line">
          <a:avLst/>
        </a:prstGeom>
        <a:ln w="50800"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0">
                <a:srgbClr val="E4002D"/>
              </a:gs>
              <a:gs pos="27000">
                <a:srgbClr val="E4002D"/>
              </a:gs>
              <a:gs pos="100000">
                <a:schemeClr val="bg1"/>
              </a:gs>
            </a:gsLst>
            <a:lin ang="10800000" scaled="0"/>
          </a:gradFill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690560</xdr:colOff>
      <xdr:row>44</xdr:row>
      <xdr:rowOff>59530</xdr:rowOff>
    </xdr:from>
    <xdr:to>
      <xdr:col>36</xdr:col>
      <xdr:colOff>190499</xdr:colOff>
      <xdr:row>46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059779" y="9239249"/>
          <a:ext cx="16966408" cy="440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>
              <a:solidFill>
                <a:schemeClr val="bg1">
                  <a:lumMod val="50000"/>
                </a:schemeClr>
              </a:solidFill>
              <a:latin typeface="Calibri" panose="020F0502020204030204" pitchFamily="34" charset="0"/>
              <a:cs typeface="Calibri" panose="020F0502020204030204" pitchFamily="34" charset="0"/>
            </a:rPr>
            <a:t>*Bestand:</a:t>
          </a:r>
          <a:r>
            <a:rPr lang="de-DE" baseline="0">
              <a:solidFill>
                <a:schemeClr val="bg1">
                  <a:lumMod val="50000"/>
                </a:schemeClr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de-DE">
              <a:solidFill>
                <a:schemeClr val="bg1">
                  <a:lumMod val="50000"/>
                </a:schemeClr>
              </a:solidFill>
              <a:latin typeface="Calibri" panose="020F0502020204030204" pitchFamily="34" charset="0"/>
              <a:cs typeface="Calibri" panose="020F0502020204030204" pitchFamily="34" charset="0"/>
            </a:rPr>
            <a:t>Zu jedem Stichtag (jeweils letzter Werktag eines Monats) wird die Anzahl ausgewiesen.</a:t>
          </a:r>
          <a:r>
            <a:rPr lang="de-DE" baseline="0">
              <a:solidFill>
                <a:schemeClr val="bg1">
                  <a:lumMod val="50000"/>
                </a:schemeClr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de-DE" sz="110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Quelle: AMS.  </a:t>
          </a:r>
          <a:r>
            <a:rPr lang="de-DE" sz="1100">
              <a:solidFill>
                <a:schemeClr val="bg1">
                  <a:lumMod val="50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Sie haben Fragen zu einem unserer Dashboards oder zu deren Interpretation? Dann wenden Sie sich einfach an das AMS Kärnten, Abteilung Statistik – </a:t>
          </a:r>
          <a:r>
            <a:rPr lang="de-DE" sz="1100" baseline="0">
              <a:solidFill>
                <a:schemeClr val="bg1">
                  <a:lumMod val="50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wir </a:t>
          </a:r>
          <a:r>
            <a:rPr lang="de-DE" sz="1100">
              <a:solidFill>
                <a:schemeClr val="bg1">
                  <a:lumMod val="50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nehmen uns gerne Zeit für Sie: Katharina Krassnig, MA, Tel. +43 50 904 200 111, E-Mail: katharina.krassnig@ams.at</a:t>
          </a:r>
          <a:endParaRPr lang="de-DE" sz="1100">
            <a:solidFill>
              <a:schemeClr val="bg1">
                <a:lumMod val="50000"/>
              </a:schemeClr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309562</xdr:colOff>
      <xdr:row>12</xdr:row>
      <xdr:rowOff>71437</xdr:rowOff>
    </xdr:from>
    <xdr:to>
      <xdr:col>19</xdr:col>
      <xdr:colOff>309562</xdr:colOff>
      <xdr:row>26</xdr:row>
      <xdr:rowOff>147637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4</xdr:row>
      <xdr:rowOff>9523</xdr:rowOff>
    </xdr:from>
    <xdr:to>
      <xdr:col>24</xdr:col>
      <xdr:colOff>0</xdr:colOff>
      <xdr:row>59</xdr:row>
      <xdr:rowOff>142874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595312</xdr:colOff>
      <xdr:row>18</xdr:row>
      <xdr:rowOff>142875</xdr:rowOff>
    </xdr:from>
    <xdr:to>
      <xdr:col>23</xdr:col>
      <xdr:colOff>595312</xdr:colOff>
      <xdr:row>32</xdr:row>
      <xdr:rowOff>142875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1"/>
  <dimension ref="A3:W59"/>
  <sheetViews>
    <sheetView workbookViewId="0">
      <selection activeCell="M29" sqref="M29:S29"/>
    </sheetView>
  </sheetViews>
  <sheetFormatPr baseColWidth="10" defaultRowHeight="15" x14ac:dyDescent="0.25"/>
  <cols>
    <col min="3" max="3" width="8.42578125" customWidth="1"/>
    <col min="4" max="4" width="19.7109375" customWidth="1"/>
    <col min="13" max="13" width="14" bestFit="1" customWidth="1"/>
    <col min="14" max="14" width="12.85546875" bestFit="1" customWidth="1"/>
    <col min="23" max="23" width="14.42578125" bestFit="1" customWidth="1"/>
  </cols>
  <sheetData>
    <row r="3" spans="1:23" ht="15.75" x14ac:dyDescent="0.25">
      <c r="B3" s="54" t="s">
        <v>195</v>
      </c>
    </row>
    <row r="5" spans="1:23" x14ac:dyDescent="0.25">
      <c r="B5" s="79" t="s">
        <v>0</v>
      </c>
      <c r="C5" s="80" t="s">
        <v>240</v>
      </c>
      <c r="D5" s="55"/>
      <c r="E5" s="55"/>
      <c r="F5" s="55"/>
      <c r="G5" s="55"/>
      <c r="H5" s="55"/>
      <c r="I5" s="55"/>
      <c r="J5" s="55"/>
    </row>
    <row r="6" spans="1:23" x14ac:dyDescent="0.25">
      <c r="B6" s="59"/>
      <c r="C6" s="85" t="s">
        <v>231</v>
      </c>
      <c r="D6" s="84" t="s">
        <v>232</v>
      </c>
      <c r="E6" s="84" t="s">
        <v>233</v>
      </c>
      <c r="F6" s="84" t="s">
        <v>234</v>
      </c>
      <c r="G6" s="84" t="s">
        <v>235</v>
      </c>
      <c r="H6" s="84" t="s">
        <v>192</v>
      </c>
      <c r="I6" s="84" t="s">
        <v>236</v>
      </c>
      <c r="J6" s="86" t="s">
        <v>9</v>
      </c>
      <c r="O6" s="60" t="s">
        <v>203</v>
      </c>
      <c r="P6" s="60" t="s">
        <v>191</v>
      </c>
      <c r="Q6" s="60" t="s">
        <v>204</v>
      </c>
      <c r="R6" s="60" t="s">
        <v>209</v>
      </c>
      <c r="S6" s="60" t="s">
        <v>205</v>
      </c>
      <c r="U6" s="58" t="s">
        <v>206</v>
      </c>
      <c r="V6" s="58" t="s">
        <v>207</v>
      </c>
      <c r="W6" s="58" t="s">
        <v>210</v>
      </c>
    </row>
    <row r="7" spans="1:23" x14ac:dyDescent="0.25">
      <c r="A7" t="str">
        <f>MID(B7,5,LEN(B7)-4)</f>
        <v>Feldkirchen</v>
      </c>
      <c r="B7" s="81" t="s">
        <v>1</v>
      </c>
      <c r="C7" s="87">
        <v>76</v>
      </c>
      <c r="D7" s="91">
        <v>400</v>
      </c>
      <c r="E7" s="91">
        <v>294</v>
      </c>
      <c r="F7" s="91">
        <v>126</v>
      </c>
      <c r="G7" s="91">
        <v>59</v>
      </c>
      <c r="H7" s="91">
        <v>1</v>
      </c>
      <c r="I7" s="95">
        <v>186</v>
      </c>
      <c r="J7" s="98">
        <v>770</v>
      </c>
      <c r="N7" t="s">
        <v>100</v>
      </c>
      <c r="O7" s="61">
        <f t="shared" ref="O7:O15" si="0">C7</f>
        <v>76</v>
      </c>
      <c r="P7" s="61">
        <f>D7</f>
        <v>400</v>
      </c>
      <c r="Q7" s="61">
        <f>E7</f>
        <v>294</v>
      </c>
      <c r="R7" s="61">
        <f>Q7-S7</f>
        <v>108</v>
      </c>
      <c r="S7" s="61">
        <f>I7</f>
        <v>186</v>
      </c>
      <c r="T7" s="61"/>
      <c r="U7" s="64">
        <f t="shared" ref="U7:U13" si="1">Q7/(O7+P7+Q7)</f>
        <v>0.38181818181818183</v>
      </c>
      <c r="V7" s="64">
        <f>S7/Q7</f>
        <v>0.63265306122448983</v>
      </c>
      <c r="W7" s="63">
        <f>O7/SUM(O7:Q7)</f>
        <v>9.8701298701298706E-2</v>
      </c>
    </row>
    <row r="8" spans="1:23" x14ac:dyDescent="0.25">
      <c r="A8" t="str">
        <f t="shared" ref="A8:A14" si="2">MID(B8,5,LEN(B8)-4)</f>
        <v>Hermagor</v>
      </c>
      <c r="B8" s="82" t="s">
        <v>2</v>
      </c>
      <c r="C8" s="88">
        <v>53</v>
      </c>
      <c r="D8" s="92">
        <v>204</v>
      </c>
      <c r="E8" s="92">
        <v>185</v>
      </c>
      <c r="F8" s="92">
        <v>95</v>
      </c>
      <c r="G8" s="92">
        <v>36</v>
      </c>
      <c r="H8" s="92">
        <v>0</v>
      </c>
      <c r="I8" s="96">
        <v>131</v>
      </c>
      <c r="J8" s="99">
        <v>442</v>
      </c>
      <c r="N8" t="s">
        <v>101</v>
      </c>
      <c r="O8" s="61">
        <f t="shared" si="0"/>
        <v>53</v>
      </c>
      <c r="P8" s="61">
        <f t="shared" ref="P8:P15" si="3">D8</f>
        <v>204</v>
      </c>
      <c r="Q8" s="61">
        <f t="shared" ref="Q8:Q15" si="4">E8</f>
        <v>185</v>
      </c>
      <c r="R8" s="61">
        <f t="shared" ref="R8:R15" si="5">Q8-S8</f>
        <v>54</v>
      </c>
      <c r="S8" s="61">
        <f t="shared" ref="S8:S15" si="6">I8</f>
        <v>131</v>
      </c>
      <c r="U8" s="64">
        <f t="shared" si="1"/>
        <v>0.41855203619909503</v>
      </c>
      <c r="V8" s="64">
        <f t="shared" ref="V8:V15" si="7">S8/Q8</f>
        <v>0.70810810810810809</v>
      </c>
      <c r="W8" s="63">
        <f t="shared" ref="W8:W14" si="8">O8/SUM(O8:Q8)</f>
        <v>0.11990950226244344</v>
      </c>
    </row>
    <row r="9" spans="1:23" x14ac:dyDescent="0.25">
      <c r="A9" t="str">
        <f t="shared" si="2"/>
        <v>Klagenfurt</v>
      </c>
      <c r="B9" s="82" t="s">
        <v>3</v>
      </c>
      <c r="C9" s="88">
        <v>566</v>
      </c>
      <c r="D9" s="92">
        <v>3478</v>
      </c>
      <c r="E9" s="92">
        <v>2180</v>
      </c>
      <c r="F9" s="92">
        <v>977</v>
      </c>
      <c r="G9" s="92">
        <v>446</v>
      </c>
      <c r="H9" s="92">
        <v>24</v>
      </c>
      <c r="I9" s="96">
        <v>1447</v>
      </c>
      <c r="J9" s="99">
        <v>6224</v>
      </c>
      <c r="N9" t="s">
        <v>102</v>
      </c>
      <c r="O9" s="61">
        <f t="shared" si="0"/>
        <v>566</v>
      </c>
      <c r="P9" s="61">
        <f t="shared" si="3"/>
        <v>3478</v>
      </c>
      <c r="Q9" s="61">
        <f t="shared" si="4"/>
        <v>2180</v>
      </c>
      <c r="R9" s="61">
        <f t="shared" si="5"/>
        <v>733</v>
      </c>
      <c r="S9" s="61">
        <f t="shared" si="6"/>
        <v>1447</v>
      </c>
      <c r="U9" s="64">
        <f t="shared" si="1"/>
        <v>0.35025706940874035</v>
      </c>
      <c r="V9" s="64">
        <f t="shared" si="7"/>
        <v>0.66376146788990831</v>
      </c>
      <c r="W9" s="63">
        <f t="shared" si="8"/>
        <v>9.093830334190231E-2</v>
      </c>
    </row>
    <row r="10" spans="1:23" x14ac:dyDescent="0.25">
      <c r="A10" t="str">
        <f t="shared" si="2"/>
        <v>Spittal/Drau</v>
      </c>
      <c r="B10" s="82" t="s">
        <v>4</v>
      </c>
      <c r="C10" s="88">
        <v>240</v>
      </c>
      <c r="D10" s="92">
        <v>1281</v>
      </c>
      <c r="E10" s="92">
        <v>1066</v>
      </c>
      <c r="F10" s="92">
        <v>515</v>
      </c>
      <c r="G10" s="92">
        <v>187</v>
      </c>
      <c r="H10" s="92">
        <v>0</v>
      </c>
      <c r="I10" s="96">
        <v>702</v>
      </c>
      <c r="J10" s="99">
        <v>2587</v>
      </c>
      <c r="N10" t="s">
        <v>103</v>
      </c>
      <c r="O10" s="61">
        <f t="shared" si="0"/>
        <v>240</v>
      </c>
      <c r="P10" s="61">
        <f t="shared" si="3"/>
        <v>1281</v>
      </c>
      <c r="Q10" s="61">
        <f t="shared" si="4"/>
        <v>1066</v>
      </c>
      <c r="R10" s="61">
        <f t="shared" si="5"/>
        <v>364</v>
      </c>
      <c r="S10" s="61">
        <f t="shared" si="6"/>
        <v>702</v>
      </c>
      <c r="U10" s="64">
        <f t="shared" si="1"/>
        <v>0.4120603015075377</v>
      </c>
      <c r="V10" s="64">
        <f t="shared" si="7"/>
        <v>0.65853658536585369</v>
      </c>
      <c r="W10" s="63">
        <f t="shared" si="8"/>
        <v>9.2771550057982224E-2</v>
      </c>
    </row>
    <row r="11" spans="1:23" x14ac:dyDescent="0.25">
      <c r="A11" t="str">
        <f t="shared" si="2"/>
        <v>St. Veit/Glan</v>
      </c>
      <c r="B11" s="82" t="s">
        <v>5</v>
      </c>
      <c r="C11" s="88">
        <v>169</v>
      </c>
      <c r="D11" s="92">
        <v>814</v>
      </c>
      <c r="E11" s="92">
        <v>614</v>
      </c>
      <c r="F11" s="92">
        <v>271</v>
      </c>
      <c r="G11" s="92">
        <v>138</v>
      </c>
      <c r="H11" s="92">
        <v>3</v>
      </c>
      <c r="I11" s="96">
        <v>412</v>
      </c>
      <c r="J11" s="99">
        <v>1597</v>
      </c>
      <c r="N11" t="s">
        <v>202</v>
      </c>
      <c r="O11" s="61">
        <f t="shared" si="0"/>
        <v>169</v>
      </c>
      <c r="P11" s="61">
        <f t="shared" si="3"/>
        <v>814</v>
      </c>
      <c r="Q11" s="61">
        <f t="shared" si="4"/>
        <v>614</v>
      </c>
      <c r="R11" s="61">
        <f t="shared" si="5"/>
        <v>202</v>
      </c>
      <c r="S11" s="61">
        <f t="shared" si="6"/>
        <v>412</v>
      </c>
      <c r="U11" s="64">
        <f t="shared" si="1"/>
        <v>0.38447088290544773</v>
      </c>
      <c r="V11" s="64">
        <f t="shared" si="7"/>
        <v>0.67100977198697065</v>
      </c>
      <c r="W11" s="63">
        <f t="shared" si="8"/>
        <v>0.1058234189104571</v>
      </c>
    </row>
    <row r="12" spans="1:23" x14ac:dyDescent="0.25">
      <c r="A12" t="str">
        <f t="shared" si="2"/>
        <v>Villach</v>
      </c>
      <c r="B12" s="82" t="s">
        <v>6</v>
      </c>
      <c r="C12" s="88">
        <v>436</v>
      </c>
      <c r="D12" s="92">
        <v>2584</v>
      </c>
      <c r="E12" s="92">
        <v>1922</v>
      </c>
      <c r="F12" s="92">
        <v>876</v>
      </c>
      <c r="G12" s="92">
        <v>417</v>
      </c>
      <c r="H12" s="92">
        <v>15</v>
      </c>
      <c r="I12" s="96">
        <v>1308</v>
      </c>
      <c r="J12" s="99">
        <v>4942</v>
      </c>
      <c r="N12" t="s">
        <v>105</v>
      </c>
      <c r="O12" s="61">
        <f t="shared" si="0"/>
        <v>436</v>
      </c>
      <c r="P12" s="61">
        <f t="shared" si="3"/>
        <v>2584</v>
      </c>
      <c r="Q12" s="61">
        <f t="shared" si="4"/>
        <v>1922</v>
      </c>
      <c r="R12" s="61">
        <f t="shared" si="5"/>
        <v>614</v>
      </c>
      <c r="S12" s="61">
        <f t="shared" si="6"/>
        <v>1308</v>
      </c>
      <c r="U12" s="64">
        <f t="shared" si="1"/>
        <v>0.38891137191420477</v>
      </c>
      <c r="V12" s="64">
        <f t="shared" si="7"/>
        <v>0.68054110301768989</v>
      </c>
      <c r="W12" s="63">
        <f t="shared" si="8"/>
        <v>8.8223391339538645E-2</v>
      </c>
    </row>
    <row r="13" spans="1:23" x14ac:dyDescent="0.25">
      <c r="A13" t="str">
        <f t="shared" si="2"/>
        <v>Völkermarkt</v>
      </c>
      <c r="B13" s="82" t="s">
        <v>7</v>
      </c>
      <c r="C13" s="88">
        <v>124</v>
      </c>
      <c r="D13" s="92">
        <v>745</v>
      </c>
      <c r="E13" s="92">
        <v>576</v>
      </c>
      <c r="F13" s="92">
        <v>258</v>
      </c>
      <c r="G13" s="92">
        <v>139</v>
      </c>
      <c r="H13" s="92">
        <v>1</v>
      </c>
      <c r="I13" s="96">
        <v>398</v>
      </c>
      <c r="J13" s="99">
        <v>1445</v>
      </c>
      <c r="N13" t="s">
        <v>106</v>
      </c>
      <c r="O13" s="61">
        <f t="shared" si="0"/>
        <v>124</v>
      </c>
      <c r="P13" s="61">
        <f t="shared" si="3"/>
        <v>745</v>
      </c>
      <c r="Q13" s="61">
        <f t="shared" si="4"/>
        <v>576</v>
      </c>
      <c r="R13" s="61">
        <f t="shared" si="5"/>
        <v>178</v>
      </c>
      <c r="S13" s="61">
        <f t="shared" si="6"/>
        <v>398</v>
      </c>
      <c r="U13" s="64">
        <f t="shared" si="1"/>
        <v>0.3986159169550173</v>
      </c>
      <c r="V13" s="64">
        <f t="shared" si="7"/>
        <v>0.69097222222222221</v>
      </c>
      <c r="W13" s="63">
        <f t="shared" si="8"/>
        <v>8.5813148788927332E-2</v>
      </c>
    </row>
    <row r="14" spans="1:23" x14ac:dyDescent="0.25">
      <c r="A14" t="str">
        <f t="shared" si="2"/>
        <v>Wolfsberg</v>
      </c>
      <c r="B14" s="84" t="s">
        <v>8</v>
      </c>
      <c r="C14" s="89">
        <v>104</v>
      </c>
      <c r="D14" s="93">
        <v>510</v>
      </c>
      <c r="E14" s="93">
        <v>500</v>
      </c>
      <c r="F14" s="93">
        <v>230</v>
      </c>
      <c r="G14" s="93">
        <v>121</v>
      </c>
      <c r="H14" s="93">
        <v>2</v>
      </c>
      <c r="I14" s="97">
        <v>353</v>
      </c>
      <c r="J14" s="100">
        <v>1114</v>
      </c>
      <c r="N14" t="s">
        <v>107</v>
      </c>
      <c r="O14" s="61">
        <f t="shared" si="0"/>
        <v>104</v>
      </c>
      <c r="P14" s="61">
        <f t="shared" si="3"/>
        <v>510</v>
      </c>
      <c r="Q14" s="61">
        <f t="shared" si="4"/>
        <v>500</v>
      </c>
      <c r="R14" s="61">
        <f t="shared" si="5"/>
        <v>147</v>
      </c>
      <c r="S14" s="61">
        <f t="shared" si="6"/>
        <v>353</v>
      </c>
      <c r="U14" s="64">
        <f>Q14/(O14+P14+Q14)</f>
        <v>0.44883303411131059</v>
      </c>
      <c r="V14" s="64">
        <f t="shared" si="7"/>
        <v>0.70599999999999996</v>
      </c>
      <c r="W14" s="63">
        <f t="shared" si="8"/>
        <v>9.33572710951526E-2</v>
      </c>
    </row>
    <row r="15" spans="1:23" x14ac:dyDescent="0.25">
      <c r="A15" t="s">
        <v>94</v>
      </c>
      <c r="B15" s="83" t="s">
        <v>111</v>
      </c>
      <c r="C15" s="90">
        <v>1768</v>
      </c>
      <c r="D15" s="94">
        <v>10016</v>
      </c>
      <c r="E15" s="94">
        <v>7337</v>
      </c>
      <c r="F15" s="94">
        <v>3348</v>
      </c>
      <c r="G15" s="94">
        <v>1543</v>
      </c>
      <c r="H15" s="94">
        <v>46</v>
      </c>
      <c r="I15" s="94">
        <v>4937</v>
      </c>
      <c r="J15" s="101">
        <v>19121</v>
      </c>
      <c r="N15" t="s">
        <v>94</v>
      </c>
      <c r="O15" s="61">
        <f t="shared" si="0"/>
        <v>1768</v>
      </c>
      <c r="P15" s="61">
        <f t="shared" si="3"/>
        <v>10016</v>
      </c>
      <c r="Q15" s="61">
        <f t="shared" si="4"/>
        <v>7337</v>
      </c>
      <c r="R15" s="61">
        <f t="shared" si="5"/>
        <v>2400</v>
      </c>
      <c r="S15" s="61">
        <f t="shared" si="6"/>
        <v>4937</v>
      </c>
      <c r="U15" s="64">
        <f>Q15/(O15+P15+Q15)</f>
        <v>0.38371424088698292</v>
      </c>
      <c r="V15" s="64">
        <f t="shared" si="7"/>
        <v>0.67289082731361594</v>
      </c>
      <c r="W15" s="63">
        <f>O15/SUM(O15:Q15)</f>
        <v>9.246378327493332E-2</v>
      </c>
    </row>
    <row r="18" spans="1:14" ht="15.75" x14ac:dyDescent="0.25">
      <c r="B18" s="54" t="s">
        <v>194</v>
      </c>
    </row>
    <row r="20" spans="1:14" x14ac:dyDescent="0.25">
      <c r="B20" s="102" t="s">
        <v>0</v>
      </c>
      <c r="C20" s="103" t="s">
        <v>240</v>
      </c>
      <c r="D20" s="55"/>
      <c r="E20" s="55"/>
      <c r="F20" s="55"/>
      <c r="G20" s="55"/>
      <c r="H20" s="55"/>
      <c r="I20" s="55"/>
      <c r="J20" s="55"/>
    </row>
    <row r="21" spans="1:14" ht="30" x14ac:dyDescent="0.25">
      <c r="B21" s="57"/>
      <c r="C21" s="108" t="s">
        <v>183</v>
      </c>
      <c r="D21" s="107" t="s">
        <v>184</v>
      </c>
      <c r="E21" s="107" t="s">
        <v>185</v>
      </c>
      <c r="F21" s="107" t="s">
        <v>186</v>
      </c>
      <c r="G21" s="107" t="s">
        <v>187</v>
      </c>
      <c r="H21" s="107" t="s">
        <v>190</v>
      </c>
      <c r="I21" s="107" t="s">
        <v>11</v>
      </c>
      <c r="J21" s="109" t="s">
        <v>189</v>
      </c>
      <c r="K21" s="62" t="s">
        <v>212</v>
      </c>
      <c r="M21" s="62" t="s">
        <v>218</v>
      </c>
      <c r="N21" s="62" t="s">
        <v>217</v>
      </c>
    </row>
    <row r="22" spans="1:14" ht="30" x14ac:dyDescent="0.25">
      <c r="A22" t="str">
        <f>MID(B22,5,LEN(B22)-4)</f>
        <v>Feldkirchen</v>
      </c>
      <c r="B22" s="104" t="s">
        <v>1</v>
      </c>
      <c r="C22" s="110">
        <v>290</v>
      </c>
      <c r="D22" s="114">
        <v>326</v>
      </c>
      <c r="E22" s="114">
        <v>37</v>
      </c>
      <c r="F22" s="114">
        <v>67</v>
      </c>
      <c r="G22" s="114">
        <v>45</v>
      </c>
      <c r="H22" s="114">
        <v>5</v>
      </c>
      <c r="I22" s="118">
        <v>0</v>
      </c>
      <c r="J22" s="121">
        <v>770</v>
      </c>
      <c r="K22" s="62" t="s">
        <v>213</v>
      </c>
    </row>
    <row r="23" spans="1:14" ht="30" x14ac:dyDescent="0.25">
      <c r="A23" t="str">
        <f t="shared" ref="A23:A29" si="9">MID(B23,5,LEN(B23)-4)</f>
        <v>Hermagor</v>
      </c>
      <c r="B23" s="105" t="s">
        <v>2</v>
      </c>
      <c r="C23" s="111">
        <v>133</v>
      </c>
      <c r="D23" s="115">
        <v>209</v>
      </c>
      <c r="E23" s="115">
        <v>31</v>
      </c>
      <c r="F23" s="115">
        <v>57</v>
      </c>
      <c r="G23" s="115">
        <v>11</v>
      </c>
      <c r="H23" s="115">
        <v>1</v>
      </c>
      <c r="I23" s="119">
        <v>0</v>
      </c>
      <c r="J23" s="122">
        <v>442</v>
      </c>
      <c r="K23" s="62" t="s">
        <v>214</v>
      </c>
    </row>
    <row r="24" spans="1:14" ht="30" x14ac:dyDescent="0.25">
      <c r="A24" t="str">
        <f t="shared" si="9"/>
        <v>Klagenfurt</v>
      </c>
      <c r="B24" s="105" t="s">
        <v>3</v>
      </c>
      <c r="C24" s="111">
        <v>2857</v>
      </c>
      <c r="D24" s="115">
        <v>1870</v>
      </c>
      <c r="E24" s="115">
        <v>287</v>
      </c>
      <c r="F24" s="115">
        <v>636</v>
      </c>
      <c r="G24" s="115">
        <v>564</v>
      </c>
      <c r="H24" s="115">
        <v>10</v>
      </c>
      <c r="I24" s="119">
        <v>0</v>
      </c>
      <c r="J24" s="122">
        <v>6224</v>
      </c>
      <c r="K24" s="62" t="s">
        <v>215</v>
      </c>
    </row>
    <row r="25" spans="1:14" ht="45" x14ac:dyDescent="0.25">
      <c r="A25" t="str">
        <f t="shared" si="9"/>
        <v>Spittal/Drau</v>
      </c>
      <c r="B25" s="105" t="s">
        <v>4</v>
      </c>
      <c r="C25" s="111">
        <v>803</v>
      </c>
      <c r="D25" s="115">
        <v>1313</v>
      </c>
      <c r="E25" s="115">
        <v>157</v>
      </c>
      <c r="F25" s="115">
        <v>208</v>
      </c>
      <c r="G25" s="115">
        <v>99</v>
      </c>
      <c r="H25" s="115">
        <v>7</v>
      </c>
      <c r="I25" s="119">
        <v>0</v>
      </c>
      <c r="J25" s="122">
        <v>2587</v>
      </c>
      <c r="K25" s="62" t="s">
        <v>216</v>
      </c>
    </row>
    <row r="26" spans="1:14" x14ac:dyDescent="0.25">
      <c r="A26" t="str">
        <f t="shared" si="9"/>
        <v>St. Veit/Glan</v>
      </c>
      <c r="B26" s="105" t="s">
        <v>5</v>
      </c>
      <c r="C26" s="111">
        <v>648</v>
      </c>
      <c r="D26" s="115">
        <v>665</v>
      </c>
      <c r="E26" s="115">
        <v>60</v>
      </c>
      <c r="F26" s="115">
        <v>133</v>
      </c>
      <c r="G26" s="115">
        <v>88</v>
      </c>
      <c r="H26" s="115">
        <v>3</v>
      </c>
      <c r="I26" s="119">
        <v>0</v>
      </c>
      <c r="J26" s="122">
        <v>1597</v>
      </c>
    </row>
    <row r="27" spans="1:14" x14ac:dyDescent="0.25">
      <c r="A27" t="str">
        <f t="shared" si="9"/>
        <v>Villach</v>
      </c>
      <c r="B27" s="105" t="s">
        <v>6</v>
      </c>
      <c r="C27" s="111">
        <v>2007</v>
      </c>
      <c r="D27" s="115">
        <v>1769</v>
      </c>
      <c r="E27" s="115">
        <v>296</v>
      </c>
      <c r="F27" s="115">
        <v>511</v>
      </c>
      <c r="G27" s="115">
        <v>350</v>
      </c>
      <c r="H27" s="115">
        <v>9</v>
      </c>
      <c r="I27" s="119">
        <v>0</v>
      </c>
      <c r="J27" s="122">
        <v>4942</v>
      </c>
    </row>
    <row r="28" spans="1:14" x14ac:dyDescent="0.25">
      <c r="A28" t="str">
        <f t="shared" si="9"/>
        <v>Völkermarkt</v>
      </c>
      <c r="B28" s="105" t="s">
        <v>7</v>
      </c>
      <c r="C28" s="111">
        <v>489</v>
      </c>
      <c r="D28" s="115">
        <v>617</v>
      </c>
      <c r="E28" s="115">
        <v>102</v>
      </c>
      <c r="F28" s="115">
        <v>163</v>
      </c>
      <c r="G28" s="115">
        <v>73</v>
      </c>
      <c r="H28" s="115">
        <v>1</v>
      </c>
      <c r="I28" s="119">
        <v>0</v>
      </c>
      <c r="J28" s="122">
        <v>1445</v>
      </c>
    </row>
    <row r="29" spans="1:14" x14ac:dyDescent="0.25">
      <c r="A29" t="str">
        <f t="shared" si="9"/>
        <v>Wolfsberg</v>
      </c>
      <c r="B29" s="107" t="s">
        <v>8</v>
      </c>
      <c r="C29" s="112">
        <v>411</v>
      </c>
      <c r="D29" s="116">
        <v>498</v>
      </c>
      <c r="E29" s="116">
        <v>52</v>
      </c>
      <c r="F29" s="116">
        <v>108</v>
      </c>
      <c r="G29" s="116">
        <v>45</v>
      </c>
      <c r="H29" s="116">
        <v>0</v>
      </c>
      <c r="I29" s="120">
        <v>0</v>
      </c>
      <c r="J29" s="123">
        <v>1114</v>
      </c>
    </row>
    <row r="30" spans="1:14" x14ac:dyDescent="0.25">
      <c r="A30" t="s">
        <v>94</v>
      </c>
      <c r="B30" s="106" t="s">
        <v>111</v>
      </c>
      <c r="C30" s="113">
        <v>7638</v>
      </c>
      <c r="D30" s="117">
        <v>7267</v>
      </c>
      <c r="E30" s="117">
        <v>1022</v>
      </c>
      <c r="F30" s="117">
        <v>1883</v>
      </c>
      <c r="G30" s="117">
        <v>1275</v>
      </c>
      <c r="H30" s="117">
        <v>36</v>
      </c>
      <c r="I30" s="117">
        <v>0</v>
      </c>
      <c r="J30" s="124">
        <v>19121</v>
      </c>
    </row>
    <row r="33" spans="1:10" ht="15.75" x14ac:dyDescent="0.25">
      <c r="B33" s="54" t="s">
        <v>193</v>
      </c>
    </row>
    <row r="35" spans="1:10" x14ac:dyDescent="0.25">
      <c r="B35" s="125" t="s">
        <v>0</v>
      </c>
      <c r="C35" s="126" t="s">
        <v>240</v>
      </c>
      <c r="D35" s="55"/>
      <c r="E35" s="55"/>
      <c r="F35" s="55"/>
      <c r="G35" s="55"/>
      <c r="H35" s="55"/>
      <c r="I35" s="55"/>
      <c r="J35" s="55"/>
    </row>
    <row r="36" spans="1:10" x14ac:dyDescent="0.25">
      <c r="B36" s="56"/>
      <c r="C36" s="131" t="s">
        <v>183</v>
      </c>
      <c r="D36" s="130" t="s">
        <v>184</v>
      </c>
      <c r="E36" s="130" t="s">
        <v>185</v>
      </c>
      <c r="F36" s="130" t="s">
        <v>186</v>
      </c>
      <c r="G36" s="130" t="s">
        <v>187</v>
      </c>
      <c r="H36" s="130" t="s">
        <v>188</v>
      </c>
      <c r="I36" s="130" t="s">
        <v>11</v>
      </c>
      <c r="J36" s="132" t="s">
        <v>189</v>
      </c>
    </row>
    <row r="37" spans="1:10" x14ac:dyDescent="0.25">
      <c r="A37" t="str">
        <f>MID(B37,5,LEN(B37)-4)</f>
        <v>Feldkirchen</v>
      </c>
      <c r="B37" s="127" t="s">
        <v>1</v>
      </c>
      <c r="C37" s="133">
        <v>146</v>
      </c>
      <c r="D37" s="137">
        <v>148</v>
      </c>
      <c r="E37" s="137">
        <v>6</v>
      </c>
      <c r="F37" s="137">
        <v>19</v>
      </c>
      <c r="G37" s="137">
        <v>9</v>
      </c>
      <c r="H37" s="137">
        <v>0</v>
      </c>
      <c r="I37" s="141">
        <v>0</v>
      </c>
      <c r="J37" s="144">
        <v>328</v>
      </c>
    </row>
    <row r="38" spans="1:10" x14ac:dyDescent="0.25">
      <c r="A38" t="str">
        <f t="shared" ref="A38:A44" si="10">MID(B38,5,LEN(B38)-4)</f>
        <v>Hermagor</v>
      </c>
      <c r="B38" s="128" t="s">
        <v>2</v>
      </c>
      <c r="C38" s="134">
        <v>69</v>
      </c>
      <c r="D38" s="138">
        <v>73</v>
      </c>
      <c r="E38" s="138">
        <v>3</v>
      </c>
      <c r="F38" s="138">
        <v>8</v>
      </c>
      <c r="G38" s="138">
        <v>2</v>
      </c>
      <c r="H38" s="138">
        <v>0</v>
      </c>
      <c r="I38" s="142">
        <v>0</v>
      </c>
      <c r="J38" s="145">
        <v>155</v>
      </c>
    </row>
    <row r="39" spans="1:10" x14ac:dyDescent="0.25">
      <c r="A39" t="str">
        <f t="shared" si="10"/>
        <v>Klagenfurt</v>
      </c>
      <c r="B39" s="128" t="s">
        <v>3</v>
      </c>
      <c r="C39" s="134">
        <v>732</v>
      </c>
      <c r="D39" s="138">
        <v>577</v>
      </c>
      <c r="E39" s="138">
        <v>40</v>
      </c>
      <c r="F39" s="138">
        <v>127</v>
      </c>
      <c r="G39" s="138">
        <v>68</v>
      </c>
      <c r="H39" s="138">
        <v>0</v>
      </c>
      <c r="I39" s="142">
        <v>0</v>
      </c>
      <c r="J39" s="145">
        <v>1544</v>
      </c>
    </row>
    <row r="40" spans="1:10" x14ac:dyDescent="0.25">
      <c r="A40" t="str">
        <f t="shared" si="10"/>
        <v>Spittal/Drau</v>
      </c>
      <c r="B40" s="128" t="s">
        <v>4</v>
      </c>
      <c r="C40" s="134">
        <v>217</v>
      </c>
      <c r="D40" s="138">
        <v>272</v>
      </c>
      <c r="E40" s="138">
        <v>14</v>
      </c>
      <c r="F40" s="138">
        <v>28</v>
      </c>
      <c r="G40" s="138">
        <v>16</v>
      </c>
      <c r="H40" s="138">
        <v>0</v>
      </c>
      <c r="I40" s="142">
        <v>0</v>
      </c>
      <c r="J40" s="145">
        <v>547</v>
      </c>
    </row>
    <row r="41" spans="1:10" x14ac:dyDescent="0.25">
      <c r="A41" t="str">
        <f t="shared" si="10"/>
        <v>St. Veit/Glan</v>
      </c>
      <c r="B41" s="128" t="s">
        <v>5</v>
      </c>
      <c r="C41" s="134">
        <v>193</v>
      </c>
      <c r="D41" s="138">
        <v>179</v>
      </c>
      <c r="E41" s="138">
        <v>24</v>
      </c>
      <c r="F41" s="138">
        <v>11</v>
      </c>
      <c r="G41" s="138">
        <v>5</v>
      </c>
      <c r="H41" s="138">
        <v>0</v>
      </c>
      <c r="I41" s="142">
        <v>0</v>
      </c>
      <c r="J41" s="145">
        <v>412</v>
      </c>
    </row>
    <row r="42" spans="1:10" x14ac:dyDescent="0.25">
      <c r="A42" t="str">
        <f t="shared" si="10"/>
        <v>Villach</v>
      </c>
      <c r="B42" s="128" t="s">
        <v>6</v>
      </c>
      <c r="C42" s="134">
        <v>514</v>
      </c>
      <c r="D42" s="138">
        <v>591</v>
      </c>
      <c r="E42" s="138">
        <v>33</v>
      </c>
      <c r="F42" s="138">
        <v>54</v>
      </c>
      <c r="G42" s="138">
        <v>76</v>
      </c>
      <c r="H42" s="138">
        <v>0</v>
      </c>
      <c r="I42" s="142">
        <v>0</v>
      </c>
      <c r="J42" s="145">
        <v>1268</v>
      </c>
    </row>
    <row r="43" spans="1:10" x14ac:dyDescent="0.25">
      <c r="A43" t="str">
        <f t="shared" si="10"/>
        <v>Völkermarkt</v>
      </c>
      <c r="B43" s="128" t="s">
        <v>7</v>
      </c>
      <c r="C43" s="134">
        <v>179</v>
      </c>
      <c r="D43" s="138">
        <v>129</v>
      </c>
      <c r="E43" s="138">
        <v>4</v>
      </c>
      <c r="F43" s="138">
        <v>22</v>
      </c>
      <c r="G43" s="138">
        <v>4</v>
      </c>
      <c r="H43" s="138">
        <v>0</v>
      </c>
      <c r="I43" s="142">
        <v>0</v>
      </c>
      <c r="J43" s="145">
        <v>338</v>
      </c>
    </row>
    <row r="44" spans="1:10" x14ac:dyDescent="0.25">
      <c r="A44" t="str">
        <f t="shared" si="10"/>
        <v>Wolfsberg</v>
      </c>
      <c r="B44" s="130" t="s">
        <v>8</v>
      </c>
      <c r="C44" s="135">
        <v>260</v>
      </c>
      <c r="D44" s="139">
        <v>390</v>
      </c>
      <c r="E44" s="139">
        <v>13</v>
      </c>
      <c r="F44" s="139">
        <v>33</v>
      </c>
      <c r="G44" s="139">
        <v>17</v>
      </c>
      <c r="H44" s="139">
        <v>0</v>
      </c>
      <c r="I44" s="143">
        <v>0</v>
      </c>
      <c r="J44" s="146">
        <v>713</v>
      </c>
    </row>
    <row r="45" spans="1:10" x14ac:dyDescent="0.25">
      <c r="A45" t="s">
        <v>94</v>
      </c>
      <c r="B45" s="129" t="s">
        <v>111</v>
      </c>
      <c r="C45" s="136">
        <v>2310</v>
      </c>
      <c r="D45" s="140">
        <v>2359</v>
      </c>
      <c r="E45" s="140">
        <v>137</v>
      </c>
      <c r="F45" s="140">
        <v>302</v>
      </c>
      <c r="G45" s="140">
        <v>197</v>
      </c>
      <c r="H45" s="140">
        <v>0</v>
      </c>
      <c r="I45" s="140">
        <v>0</v>
      </c>
      <c r="J45" s="147">
        <v>5305</v>
      </c>
    </row>
    <row r="47" spans="1:10" ht="15.75" x14ac:dyDescent="0.25">
      <c r="B47" s="54" t="s">
        <v>196</v>
      </c>
    </row>
    <row r="49" spans="1:5" x14ac:dyDescent="0.25">
      <c r="B49" s="1" t="s">
        <v>0</v>
      </c>
      <c r="C49" s="148" t="s">
        <v>240</v>
      </c>
      <c r="D49" s="55"/>
      <c r="E49" s="55"/>
    </row>
    <row r="50" spans="1:5" x14ac:dyDescent="0.25">
      <c r="C50" s="153" t="s">
        <v>197</v>
      </c>
      <c r="D50" s="152" t="s">
        <v>228</v>
      </c>
      <c r="E50" s="154" t="s">
        <v>199</v>
      </c>
    </row>
    <row r="51" spans="1:5" x14ac:dyDescent="0.25">
      <c r="A51" t="str">
        <f>MID(B51,5,LEN(B51)-4)</f>
        <v>Feldkirchen</v>
      </c>
      <c r="B51" s="149" t="s">
        <v>1</v>
      </c>
      <c r="C51" s="155">
        <v>324</v>
      </c>
      <c r="D51" s="159">
        <v>446</v>
      </c>
      <c r="E51" s="163">
        <v>770</v>
      </c>
    </row>
    <row r="52" spans="1:5" x14ac:dyDescent="0.25">
      <c r="A52" t="str">
        <f t="shared" ref="A52:A58" si="11">MID(B52,5,LEN(B52)-4)</f>
        <v>Hermagor</v>
      </c>
      <c r="B52" s="150" t="s">
        <v>2</v>
      </c>
      <c r="C52" s="156">
        <v>219</v>
      </c>
      <c r="D52" s="160">
        <v>223</v>
      </c>
      <c r="E52" s="164">
        <v>442</v>
      </c>
    </row>
    <row r="53" spans="1:5" x14ac:dyDescent="0.25">
      <c r="A53" t="str">
        <f t="shared" si="11"/>
        <v>Klagenfurt</v>
      </c>
      <c r="B53" s="150" t="s">
        <v>3</v>
      </c>
      <c r="C53" s="156">
        <v>2566</v>
      </c>
      <c r="D53" s="160">
        <v>3658</v>
      </c>
      <c r="E53" s="164">
        <v>6224</v>
      </c>
    </row>
    <row r="54" spans="1:5" x14ac:dyDescent="0.25">
      <c r="A54" t="str">
        <f t="shared" si="11"/>
        <v>Spittal/Drau</v>
      </c>
      <c r="B54" s="150" t="s">
        <v>4</v>
      </c>
      <c r="C54" s="156">
        <v>1211</v>
      </c>
      <c r="D54" s="160">
        <v>1376</v>
      </c>
      <c r="E54" s="164">
        <v>2587</v>
      </c>
    </row>
    <row r="55" spans="1:5" x14ac:dyDescent="0.25">
      <c r="A55" t="str">
        <f t="shared" si="11"/>
        <v>St. Veit/Glan</v>
      </c>
      <c r="B55" s="150" t="s">
        <v>5</v>
      </c>
      <c r="C55" s="156">
        <v>634</v>
      </c>
      <c r="D55" s="160">
        <v>963</v>
      </c>
      <c r="E55" s="164">
        <v>1597</v>
      </c>
    </row>
    <row r="56" spans="1:5" x14ac:dyDescent="0.25">
      <c r="A56" t="str">
        <f t="shared" si="11"/>
        <v>Villach</v>
      </c>
      <c r="B56" s="150" t="s">
        <v>6</v>
      </c>
      <c r="C56" s="156">
        <v>2203</v>
      </c>
      <c r="D56" s="160">
        <v>2739</v>
      </c>
      <c r="E56" s="164">
        <v>4942</v>
      </c>
    </row>
    <row r="57" spans="1:5" x14ac:dyDescent="0.25">
      <c r="A57" t="str">
        <f t="shared" si="11"/>
        <v>Völkermarkt</v>
      </c>
      <c r="B57" s="150" t="s">
        <v>7</v>
      </c>
      <c r="C57" s="156">
        <v>642</v>
      </c>
      <c r="D57" s="160">
        <v>803</v>
      </c>
      <c r="E57" s="164">
        <v>1445</v>
      </c>
    </row>
    <row r="58" spans="1:5" x14ac:dyDescent="0.25">
      <c r="A58" t="str">
        <f t="shared" si="11"/>
        <v>Wolfsberg</v>
      </c>
      <c r="B58" s="152" t="s">
        <v>8</v>
      </c>
      <c r="C58" s="157">
        <v>449</v>
      </c>
      <c r="D58" s="161">
        <v>665</v>
      </c>
      <c r="E58" s="165">
        <v>1114</v>
      </c>
    </row>
    <row r="59" spans="1:5" x14ac:dyDescent="0.25">
      <c r="A59" t="s">
        <v>94</v>
      </c>
      <c r="B59" s="151" t="s">
        <v>111</v>
      </c>
      <c r="C59" s="158">
        <v>8248</v>
      </c>
      <c r="D59" s="162">
        <v>10873</v>
      </c>
      <c r="E59" s="166">
        <v>19121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pageSetUpPr fitToPage="1"/>
  </sheetPr>
  <dimension ref="A1:AJ102"/>
  <sheetViews>
    <sheetView zoomScale="110" zoomScaleNormal="110" workbookViewId="0">
      <pane xSplit="1" ySplit="5" topLeftCell="B6" activePane="bottomRight" state="frozen"/>
      <selection activeCell="M29" sqref="M29:S29"/>
      <selection pane="topRight" activeCell="M29" sqref="M29:S29"/>
      <selection pane="bottomLeft" activeCell="M29" sqref="M29:S29"/>
      <selection pane="bottomRight" activeCell="L88" sqref="L88:M88"/>
    </sheetView>
  </sheetViews>
  <sheetFormatPr baseColWidth="10" defaultColWidth="11.42578125" defaultRowHeight="15" x14ac:dyDescent="0.25"/>
  <cols>
    <col min="1" max="1" width="36.5703125" customWidth="1"/>
    <col min="2" max="2" width="6.85546875" style="7" customWidth="1"/>
    <col min="3" max="3" width="6" style="3" bestFit="1" customWidth="1"/>
    <col min="4" max="4" width="4.85546875" style="3" customWidth="1"/>
    <col min="5" max="5" width="6.85546875" style="8" customWidth="1"/>
    <col min="6" max="7" width="4.85546875" customWidth="1"/>
    <col min="8" max="8" width="6.85546875" style="8" customWidth="1"/>
    <col min="9" max="10" width="6" bestFit="1" customWidth="1"/>
    <col min="11" max="11" width="6.85546875" style="8" customWidth="1"/>
    <col min="12" max="12" width="6" bestFit="1" customWidth="1"/>
    <col min="13" max="13" width="4.7109375" bestFit="1" customWidth="1"/>
    <col min="14" max="14" width="6.85546875" style="8" customWidth="1"/>
    <col min="15" max="15" width="6" bestFit="1" customWidth="1"/>
    <col min="16" max="16" width="4.7109375" bestFit="1" customWidth="1"/>
    <col min="17" max="17" width="6.85546875" style="8" customWidth="1"/>
    <col min="18" max="19" width="6" bestFit="1" customWidth="1"/>
    <col min="20" max="20" width="6.85546875" style="8" customWidth="1"/>
    <col min="21" max="21" width="6" bestFit="1" customWidth="1"/>
    <col min="22" max="22" width="4.7109375" bestFit="1" customWidth="1"/>
    <col min="23" max="23" width="6.85546875" style="8" customWidth="1"/>
    <col min="24" max="24" width="6" bestFit="1" customWidth="1"/>
    <col min="25" max="25" width="4.7109375" bestFit="1" customWidth="1"/>
    <col min="26" max="26" width="7.7109375" style="8" customWidth="1"/>
    <col min="27" max="27" width="6.85546875" bestFit="1" customWidth="1"/>
    <col min="28" max="28" width="6" bestFit="1" customWidth="1"/>
    <col min="29" max="29" width="10.85546875" customWidth="1"/>
  </cols>
  <sheetData>
    <row r="1" spans="1:36" s="15" customFormat="1" ht="18.75" customHeight="1" thickBot="1" x14ac:dyDescent="0.25">
      <c r="A1" s="37" t="s">
        <v>118</v>
      </c>
      <c r="B1" s="38"/>
      <c r="C1" s="39"/>
      <c r="D1" s="39"/>
      <c r="E1" s="40"/>
      <c r="F1" s="37"/>
      <c r="G1" s="37"/>
      <c r="H1" s="40"/>
      <c r="I1" s="37"/>
      <c r="J1" s="37"/>
      <c r="K1" s="40"/>
      <c r="L1" s="37"/>
      <c r="M1" s="41"/>
      <c r="N1" s="41"/>
      <c r="O1" s="41"/>
      <c r="P1" s="41"/>
      <c r="Q1" s="41"/>
      <c r="R1" s="41"/>
      <c r="S1" s="37"/>
      <c r="T1" s="40"/>
      <c r="U1" s="37"/>
      <c r="V1" s="37"/>
      <c r="W1" s="208" t="str">
        <f ca="1">MONTH(TODAY())-1&amp;"/"&amp;YEAR(TODAY())</f>
        <v>3/2025</v>
      </c>
      <c r="X1" s="208"/>
      <c r="Y1" s="208"/>
      <c r="Z1" s="208"/>
      <c r="AA1" s="208"/>
      <c r="AB1" s="208"/>
    </row>
    <row r="3" spans="1:36" x14ac:dyDescent="0.25">
      <c r="C3" s="21"/>
      <c r="D3" s="21"/>
      <c r="AD3" s="23" t="s">
        <v>116</v>
      </c>
    </row>
    <row r="4" spans="1:36" ht="15" customHeight="1" x14ac:dyDescent="0.25">
      <c r="B4" s="201" t="s">
        <v>100</v>
      </c>
      <c r="C4" s="202"/>
      <c r="D4" s="203"/>
      <c r="E4" s="201" t="s">
        <v>101</v>
      </c>
      <c r="F4" s="202"/>
      <c r="G4" s="203"/>
      <c r="H4" s="201" t="s">
        <v>102</v>
      </c>
      <c r="I4" s="202"/>
      <c r="J4" s="203"/>
      <c r="K4" s="201" t="s">
        <v>103</v>
      </c>
      <c r="L4" s="202"/>
      <c r="M4" s="203"/>
      <c r="N4" s="201" t="s">
        <v>202</v>
      </c>
      <c r="O4" s="202"/>
      <c r="P4" s="203"/>
      <c r="Q4" s="201" t="s">
        <v>105</v>
      </c>
      <c r="R4" s="202"/>
      <c r="S4" s="203"/>
      <c r="T4" s="201" t="s">
        <v>106</v>
      </c>
      <c r="U4" s="202"/>
      <c r="V4" s="203"/>
      <c r="W4" s="202" t="s">
        <v>107</v>
      </c>
      <c r="X4" s="212"/>
      <c r="Y4" s="212"/>
      <c r="Z4" s="213" t="s">
        <v>94</v>
      </c>
      <c r="AA4" s="214"/>
      <c r="AB4" s="215"/>
    </row>
    <row r="5" spans="1:36" ht="22.5" customHeight="1" x14ac:dyDescent="0.25">
      <c r="A5" s="2" t="s">
        <v>10</v>
      </c>
      <c r="B5" s="10" t="s">
        <v>108</v>
      </c>
      <c r="C5" s="6" t="s">
        <v>109</v>
      </c>
      <c r="D5" s="11" t="s">
        <v>110</v>
      </c>
      <c r="E5" s="10" t="s">
        <v>108</v>
      </c>
      <c r="F5" s="6" t="s">
        <v>109</v>
      </c>
      <c r="G5" s="11" t="s">
        <v>110</v>
      </c>
      <c r="H5" s="10" t="s">
        <v>108</v>
      </c>
      <c r="I5" s="6" t="s">
        <v>109</v>
      </c>
      <c r="J5" s="11" t="s">
        <v>110</v>
      </c>
      <c r="K5" s="6" t="s">
        <v>108</v>
      </c>
      <c r="L5" s="6" t="s">
        <v>109</v>
      </c>
      <c r="M5" s="11" t="s">
        <v>110</v>
      </c>
      <c r="N5" s="10" t="s">
        <v>108</v>
      </c>
      <c r="O5" s="6" t="s">
        <v>109</v>
      </c>
      <c r="P5" s="11" t="s">
        <v>110</v>
      </c>
      <c r="Q5" s="6" t="s">
        <v>108</v>
      </c>
      <c r="R5" s="6" t="s">
        <v>109</v>
      </c>
      <c r="S5" s="11" t="s">
        <v>110</v>
      </c>
      <c r="T5" s="10" t="s">
        <v>108</v>
      </c>
      <c r="U5" s="6" t="s">
        <v>109</v>
      </c>
      <c r="V5" s="11" t="s">
        <v>110</v>
      </c>
      <c r="W5" s="6" t="s">
        <v>108</v>
      </c>
      <c r="X5" s="6" t="s">
        <v>109</v>
      </c>
      <c r="Y5" s="11" t="s">
        <v>110</v>
      </c>
      <c r="Z5" s="28" t="s">
        <v>108</v>
      </c>
      <c r="AA5" s="29" t="s">
        <v>109</v>
      </c>
      <c r="AB5" s="30" t="s">
        <v>110</v>
      </c>
      <c r="AC5" s="2"/>
      <c r="AH5" t="s">
        <v>225</v>
      </c>
      <c r="AI5" t="s">
        <v>226</v>
      </c>
      <c r="AJ5" t="s">
        <v>227</v>
      </c>
    </row>
    <row r="6" spans="1:36" x14ac:dyDescent="0.25">
      <c r="A6" s="5" t="s">
        <v>78</v>
      </c>
      <c r="B6" s="12" t="str">
        <f>IFERROR(C6/D6,"-")</f>
        <v>-</v>
      </c>
      <c r="C6" s="9">
        <f>IF(ISERROR(VLOOKUP(AC6,AL!$A$3:$L$82,3,0)),"",VLOOKUP(AC6,AL!$A$3:$L$82,3,0))</f>
        <v>0</v>
      </c>
      <c r="D6" s="9">
        <f>IF(ISERROR(VLOOKUP(AC6,OS!$A$3:$K$82,3,0)),0,VLOOKUP(AC6,OS!$A$3:$K$82,3,0))</f>
        <v>0</v>
      </c>
      <c r="E6" s="12" t="str">
        <f>IFERROR(F6/G6,"-")</f>
        <v>-</v>
      </c>
      <c r="F6" s="9">
        <f>IF(ISERROR(VLOOKUP(AC6,AL!$A$3:$L$82,4,0)),"",VLOOKUP(AC6,AL!$A$3:$L$82,4,0))</f>
        <v>0</v>
      </c>
      <c r="G6" s="9">
        <f>IF(ISERROR(VLOOKUP(AC6,OS!$A$3:$K$82,4,0)),0,VLOOKUP(AC6,OS!$A$3:$K$82,4,0))</f>
        <v>0</v>
      </c>
      <c r="H6" s="12">
        <f>IFERROR(I6/J6,"-")</f>
        <v>2</v>
      </c>
      <c r="I6" s="9">
        <f>IF(ISERROR(VLOOKUP(AC6,AL!$A$3:$L$82,5,0)),"",VLOOKUP(AC6,AL!$A$3:$L$82,5,0))</f>
        <v>2</v>
      </c>
      <c r="J6" s="13">
        <f>IF(ISERROR(VLOOKUP(AC6,OS!$A$3:$K$82,5,0)),0,VLOOKUP(AC6,OS!$A$3:$K$82,5,0))</f>
        <v>1</v>
      </c>
      <c r="K6" s="33" t="str">
        <f>IFERROR(L6/M6,"-")</f>
        <v>-</v>
      </c>
      <c r="L6" s="9">
        <f>IF(ISERROR(VLOOKUP(AC6,AL!$A$3:$L$82,6,0)),"",VLOOKUP(AC6,AL!$A$3:$L$82,6,0))</f>
        <v>0</v>
      </c>
      <c r="M6" s="9">
        <f>IF(ISERROR(VLOOKUP(AC6,OS!$A$3:$K$82,6,0)),0,VLOOKUP(AC6,OS!$A$3:$K$82,6,0))</f>
        <v>0</v>
      </c>
      <c r="N6" s="12" t="str">
        <f>IFERROR(O6/P6,"-")</f>
        <v>-</v>
      </c>
      <c r="O6" s="9">
        <f>IF(ISERROR(VLOOKUP(AC6,AL!$A$3:$L$82,7,0)),"",VLOOKUP(AC6,AL!$A$3:$L$82,7,0))</f>
        <v>0</v>
      </c>
      <c r="P6" s="13">
        <f>IF(ISERROR(VLOOKUP(AC6,OS!$A$3:$K$82,7,0)),0,VLOOKUP(AC6,OS!$A$3:$K$82,7,0))</f>
        <v>0</v>
      </c>
      <c r="Q6" s="34" t="str">
        <f>IFERROR(R6/S6,"-")</f>
        <v>-</v>
      </c>
      <c r="R6" s="9">
        <f>IF(ISERROR(VLOOKUP(AC6,AL!$A$3:$L$82,8,0)),"",VLOOKUP(AC6,AL!$A$3:$L$82,8,0))</f>
        <v>0</v>
      </c>
      <c r="S6" s="9">
        <f>IF(ISERROR(VLOOKUP(AC6,OS!$A$3:$K$82,8,0)),0,VLOOKUP(AC6,OS!$A$3:$K$82,8,0))</f>
        <v>0</v>
      </c>
      <c r="T6" s="12" t="str">
        <f>IFERROR(U6/V6,"-")</f>
        <v>-</v>
      </c>
      <c r="U6" s="9">
        <f>IF(ISERROR(VLOOKUP(AC6,AL!$A$3:$L$82,9,0)),"",VLOOKUP(AC6,AL!$A$3:$L$82,9,0))</f>
        <v>1</v>
      </c>
      <c r="V6" s="13">
        <f>IF(ISERROR(VLOOKUP(AC6,OS!$A$3:$K$82,9,0)),0,VLOOKUP(AC6,OS!$A$3:$K$82,9,0))</f>
        <v>0</v>
      </c>
      <c r="W6" s="34" t="str">
        <f>IFERROR(X6/Y6,"-")</f>
        <v>-</v>
      </c>
      <c r="X6" s="9">
        <f>IF(ISERROR(VLOOKUP(AC6,AL!$A$3:$L$82,10,0)),"",VLOOKUP(AC6,AL!$A$3:$L$82,10,0))</f>
        <v>1</v>
      </c>
      <c r="Y6" s="9">
        <f>IF(ISERROR(VLOOKUP(AC6,OS!$A$3:$K$82,10,0)),0,VLOOKUP(AC6,OS!$A$3:$K$82,10,0))</f>
        <v>0</v>
      </c>
      <c r="Z6" s="31">
        <f>IFERROR(AA6/AB6,"-")</f>
        <v>4</v>
      </c>
      <c r="AA6" s="9">
        <f>IF(ISERROR(VLOOKUP(AC6,AL!$A$3:$L$82,11,0)),"",VLOOKUP(AC6,AL!$A$3:$L$82,11,0))</f>
        <v>4</v>
      </c>
      <c r="AB6" s="42">
        <f>IF(ISERROR(VLOOKUP(AC6,OS!$A$3:$K$82,11,0)),0,VLOOKUP(AC6,OS!$A$3:$K$82,11,0))</f>
        <v>1</v>
      </c>
      <c r="AC6" s="35" t="str">
        <f t="shared" ref="AC6:AC37" si="0">LEFT(A6,2)</f>
        <v>01</v>
      </c>
      <c r="AD6" s="32">
        <f>SUM(C6,F6,I6,L6,O6,R6,U6,X6)</f>
        <v>4</v>
      </c>
      <c r="AE6" s="32">
        <f>SUM(D6,G6,J6,M6,P6,S6,V6,Y6)</f>
        <v>1</v>
      </c>
      <c r="AF6" t="b">
        <f>EXACT(AA6,AD6)</f>
        <v>1</v>
      </c>
      <c r="AG6" t="b">
        <f>EXACT(AB6,AE6)</f>
        <v>1</v>
      </c>
      <c r="AH6">
        <f>IF(SUM(AA6:AB6)&gt;0,ROW()-5,"")</f>
        <v>1</v>
      </c>
      <c r="AI6">
        <f>SMALL($AH$6:$AH$83,ROW()-5)</f>
        <v>1</v>
      </c>
      <c r="AJ6" t="str">
        <f>INDEX($A$6:$A$83,AI6)</f>
        <v>01 - Techniker/innen f. Landw., landw. Förderungsbeamt(e)innen</v>
      </c>
    </row>
    <row r="7" spans="1:36" x14ac:dyDescent="0.25">
      <c r="A7" s="4" t="s">
        <v>12</v>
      </c>
      <c r="B7" s="12">
        <f t="shared" ref="B7:B70" si="1">IFERROR(C7/D7,"-")</f>
        <v>2.5</v>
      </c>
      <c r="C7" s="9">
        <f>IF(ISERROR(VLOOKUP(AC7,AL!$A$3:$L$82,3,0)),"",VLOOKUP(AC7,AL!$A$3:$L$82,3,0))</f>
        <v>10</v>
      </c>
      <c r="D7" s="9">
        <f>IF(ISERROR(VLOOKUP(AC7,OS!$A$3:$K$82,3,0)),0,VLOOKUP(AC7,OS!$A$3:$K$82,3,0))</f>
        <v>4</v>
      </c>
      <c r="E7" s="12" t="str">
        <f t="shared" ref="E7:E70" si="2">IFERROR(F7/G7,"-")</f>
        <v>-</v>
      </c>
      <c r="F7" s="9">
        <f>IF(ISERROR(VLOOKUP(AC7,AL!$A$3:$L$82,4,0)),"",VLOOKUP(AC7,AL!$A$3:$L$82,4,0))</f>
        <v>2</v>
      </c>
      <c r="G7" s="9">
        <f>IF(ISERROR(VLOOKUP(AC7,OS!$A$3:$K$82,4,0)),0,VLOOKUP(AC7,OS!$A$3:$K$82,4,0))</f>
        <v>0</v>
      </c>
      <c r="H7" s="12">
        <f t="shared" ref="H7:H70" si="3">IFERROR(I7/J7,"-")</f>
        <v>20</v>
      </c>
      <c r="I7" s="9">
        <f>IF(ISERROR(VLOOKUP(AC7,AL!$A$3:$L$82,5,0)),"",VLOOKUP(AC7,AL!$A$3:$L$82,5,0))</f>
        <v>40</v>
      </c>
      <c r="J7" s="13">
        <f>IF(ISERROR(VLOOKUP(AC7,OS!$A$3:$K$82,5,0)),0,VLOOKUP(AC7,OS!$A$3:$K$82,5,0))</f>
        <v>2</v>
      </c>
      <c r="K7" s="34">
        <f t="shared" ref="K7:K70" si="4">IFERROR(L7/M7,"-")</f>
        <v>21</v>
      </c>
      <c r="L7" s="9">
        <f>IF(ISERROR(VLOOKUP(AC7,AL!$A$3:$L$82,6,0)),"",VLOOKUP(AC7,AL!$A$3:$L$82,6,0))</f>
        <v>21</v>
      </c>
      <c r="M7" s="9">
        <f>IF(ISERROR(VLOOKUP(AC7,OS!$A$3:$K$82,6,0)),0,VLOOKUP(AC7,OS!$A$3:$K$82,6,0))</f>
        <v>1</v>
      </c>
      <c r="N7" s="12">
        <f t="shared" ref="N7:N70" si="5">IFERROR(O7/P7,"-")</f>
        <v>3.5</v>
      </c>
      <c r="O7" s="9">
        <f>IF(ISERROR(VLOOKUP(AC7,AL!$A$3:$L$82,7,0)),"",VLOOKUP(AC7,AL!$A$3:$L$82,7,0))</f>
        <v>21</v>
      </c>
      <c r="P7" s="13">
        <f>IF(ISERROR(VLOOKUP(AC7,OS!$A$3:$K$82,7,0)),0,VLOOKUP(AC7,OS!$A$3:$K$82,7,0))</f>
        <v>6</v>
      </c>
      <c r="Q7" s="34">
        <f t="shared" ref="Q7:Q70" si="6">IFERROR(R7/S7,"-")</f>
        <v>11.5</v>
      </c>
      <c r="R7" s="9">
        <f>IF(ISERROR(VLOOKUP(AC7,AL!$A$3:$L$82,8,0)),"",VLOOKUP(AC7,AL!$A$3:$L$82,8,0))</f>
        <v>46</v>
      </c>
      <c r="S7" s="9">
        <f>IF(ISERROR(VLOOKUP(AC7,OS!$A$3:$K$82,8,0)),0,VLOOKUP(AC7,OS!$A$3:$K$82,8,0))</f>
        <v>4</v>
      </c>
      <c r="T7" s="12">
        <f t="shared" ref="T7:T70" si="7">IFERROR(U7/V7,"-")</f>
        <v>18</v>
      </c>
      <c r="U7" s="9">
        <f>IF(ISERROR(VLOOKUP(AC7,AL!$A$3:$L$82,9,0)),"",VLOOKUP(AC7,AL!$A$3:$L$82,9,0))</f>
        <v>18</v>
      </c>
      <c r="V7" s="13">
        <f>IF(ISERROR(VLOOKUP(AC7,OS!$A$3:$K$82,9,0)),0,VLOOKUP(AC7,OS!$A$3:$K$82,9,0))</f>
        <v>1</v>
      </c>
      <c r="W7" s="34">
        <f t="shared" ref="W7:W70" si="8">IFERROR(X7/Y7,"-")</f>
        <v>2</v>
      </c>
      <c r="X7" s="9">
        <f>IF(ISERROR(VLOOKUP(AC7,AL!$A$3:$L$82,10,0)),"",VLOOKUP(AC7,AL!$A$3:$L$82,10,0))</f>
        <v>8</v>
      </c>
      <c r="Y7" s="9">
        <f>IF(ISERROR(VLOOKUP(AC7,OS!$A$3:$K$82,10,0)),0,VLOOKUP(AC7,OS!$A$3:$K$82,10,0))</f>
        <v>4</v>
      </c>
      <c r="Z7" s="31">
        <f t="shared" ref="Z7:Z70" si="9">IFERROR(AA7/AB7,"-")</f>
        <v>7.5454545454545459</v>
      </c>
      <c r="AA7" s="9">
        <f>IF(ISERROR(VLOOKUP(AC7,AL!$A$3:$L$82,11,0)),"",VLOOKUP(AC7,AL!$A$3:$L$82,11,0))</f>
        <v>166</v>
      </c>
      <c r="AB7" s="42">
        <f>IF(ISERROR(VLOOKUP(AC7,OS!$A$3:$K$82,11,0)),0,VLOOKUP(AC7,OS!$A$3:$K$82,11,0))</f>
        <v>22</v>
      </c>
      <c r="AC7" s="36" t="str">
        <f t="shared" si="0"/>
        <v>02</v>
      </c>
      <c r="AD7" s="32">
        <f t="shared" ref="AD7:AD70" si="10">SUM(C7,F7,I7,L7,O7,R7,U7,X7)</f>
        <v>166</v>
      </c>
      <c r="AE7" s="32">
        <f t="shared" ref="AE7:AE70" si="11">SUM(D7,G7,J7,M7,P7,S7,V7,Y7)</f>
        <v>22</v>
      </c>
      <c r="AF7" t="b">
        <f t="shared" ref="AF7:AF70" si="12">EXACT(AA7,AD7)</f>
        <v>1</v>
      </c>
      <c r="AG7" t="b">
        <f t="shared" ref="AG7:AG70" si="13">EXACT(AB7,AE7)</f>
        <v>1</v>
      </c>
      <c r="AH7">
        <f t="shared" ref="AH7:AH70" si="14">IF(SUM(AA7:AB7)&gt;0,ROW()-5,"")</f>
        <v>2</v>
      </c>
      <c r="AI7">
        <f t="shared" ref="AI7:AI70" si="15">SMALL($AH$6:$AH$83,ROW()-5)</f>
        <v>2</v>
      </c>
      <c r="AJ7" t="str">
        <f t="shared" ref="AJ7:AJ70" si="16">INDEX($A$6:$A$83,AI7)</f>
        <v>02 - Ackerbau-, Tierzucht-, Gartenbauberufe</v>
      </c>
    </row>
    <row r="8" spans="1:36" x14ac:dyDescent="0.25">
      <c r="A8" s="4" t="s">
        <v>13</v>
      </c>
      <c r="B8" s="12">
        <f t="shared" si="1"/>
        <v>0</v>
      </c>
      <c r="C8" s="9">
        <f>IF(ISERROR(VLOOKUP(AC8,AL!$A$3:$L$82,3,0)),"",VLOOKUP(AC8,AL!$A$3:$L$82,3,0))</f>
        <v>0</v>
      </c>
      <c r="D8" s="9">
        <f>IF(ISERROR(VLOOKUP(AC8,OS!$A$3:$K$82,3,0)),0,VLOOKUP(AC8,OS!$A$3:$K$82,3,0))</f>
        <v>1</v>
      </c>
      <c r="E8" s="12" t="str">
        <f t="shared" si="2"/>
        <v>-</v>
      </c>
      <c r="F8" s="9">
        <f>IF(ISERROR(VLOOKUP(AC8,AL!$A$3:$L$82,4,0)),"",VLOOKUP(AC8,AL!$A$3:$L$82,4,0))</f>
        <v>1</v>
      </c>
      <c r="G8" s="9">
        <f>IF(ISERROR(VLOOKUP(AC8,OS!$A$3:$K$82,4,0)),0,VLOOKUP(AC8,OS!$A$3:$K$82,4,0))</f>
        <v>0</v>
      </c>
      <c r="H8" s="12" t="str">
        <f t="shared" si="3"/>
        <v>-</v>
      </c>
      <c r="I8" s="9">
        <f>IF(ISERROR(VLOOKUP(AC8,AL!$A$3:$L$82,5,0)),"",VLOOKUP(AC8,AL!$A$3:$L$82,5,0))</f>
        <v>1</v>
      </c>
      <c r="J8" s="13">
        <f>IF(ISERROR(VLOOKUP(AC8,OS!$A$3:$K$82,5,0)),0,VLOOKUP(AC8,OS!$A$3:$K$82,5,0))</f>
        <v>0</v>
      </c>
      <c r="K8" s="34" t="str">
        <f t="shared" si="4"/>
        <v>-</v>
      </c>
      <c r="L8" s="9">
        <f>IF(ISERROR(VLOOKUP(AC8,AL!$A$3:$L$82,6,0)),"",VLOOKUP(AC8,AL!$A$3:$L$82,6,0))</f>
        <v>0</v>
      </c>
      <c r="M8" s="9">
        <f>IF(ISERROR(VLOOKUP(AC8,OS!$A$3:$K$82,6,0)),0,VLOOKUP(AC8,OS!$A$3:$K$82,6,0))</f>
        <v>0</v>
      </c>
      <c r="N8" s="12" t="str">
        <f t="shared" si="5"/>
        <v>-</v>
      </c>
      <c r="O8" s="9">
        <f>IF(ISERROR(VLOOKUP(AC8,AL!$A$3:$L$82,7,0)),"",VLOOKUP(AC8,AL!$A$3:$L$82,7,0))</f>
        <v>0</v>
      </c>
      <c r="P8" s="13">
        <f>IF(ISERROR(VLOOKUP(AC8,OS!$A$3:$K$82,7,0)),0,VLOOKUP(AC8,OS!$A$3:$K$82,7,0))</f>
        <v>0</v>
      </c>
      <c r="Q8" s="34" t="str">
        <f t="shared" si="6"/>
        <v>-</v>
      </c>
      <c r="R8" s="9">
        <f>IF(ISERROR(VLOOKUP(AC8,AL!$A$3:$L$82,8,0)),"",VLOOKUP(AC8,AL!$A$3:$L$82,8,0))</f>
        <v>1</v>
      </c>
      <c r="S8" s="9">
        <f>IF(ISERROR(VLOOKUP(AC8,OS!$A$3:$K$82,8,0)),0,VLOOKUP(AC8,OS!$A$3:$K$82,8,0))</f>
        <v>0</v>
      </c>
      <c r="T8" s="12" t="str">
        <f t="shared" si="7"/>
        <v>-</v>
      </c>
      <c r="U8" s="9">
        <f>IF(ISERROR(VLOOKUP(AC8,AL!$A$3:$L$82,9,0)),"",VLOOKUP(AC8,AL!$A$3:$L$82,9,0))</f>
        <v>0</v>
      </c>
      <c r="V8" s="13">
        <f>IF(ISERROR(VLOOKUP(AC8,OS!$A$3:$K$82,9,0)),0,VLOOKUP(AC8,OS!$A$3:$K$82,9,0))</f>
        <v>0</v>
      </c>
      <c r="W8" s="34" t="str">
        <f t="shared" si="8"/>
        <v>-</v>
      </c>
      <c r="X8" s="9">
        <f>IF(ISERROR(VLOOKUP(AC8,AL!$A$3:$L$82,10,0)),"",VLOOKUP(AC8,AL!$A$3:$L$82,10,0))</f>
        <v>0</v>
      </c>
      <c r="Y8" s="9">
        <f>IF(ISERROR(VLOOKUP(AC8,OS!$A$3:$K$82,10,0)),0,VLOOKUP(AC8,OS!$A$3:$K$82,10,0))</f>
        <v>0</v>
      </c>
      <c r="Z8" s="31">
        <f t="shared" si="9"/>
        <v>3</v>
      </c>
      <c r="AA8" s="9">
        <f>IF(ISERROR(VLOOKUP(AC8,AL!$A$3:$L$82,11,0)),"",VLOOKUP(AC8,AL!$A$3:$L$82,11,0))</f>
        <v>3</v>
      </c>
      <c r="AB8" s="42">
        <f>IF(ISERROR(VLOOKUP(AC8,OS!$A$3:$K$82,11,0)),0,VLOOKUP(AC8,OS!$A$3:$K$82,11,0))</f>
        <v>1</v>
      </c>
      <c r="AC8" s="36" t="str">
        <f t="shared" si="0"/>
        <v>05</v>
      </c>
      <c r="AD8" s="32">
        <f t="shared" si="10"/>
        <v>3</v>
      </c>
      <c r="AE8" s="32">
        <f t="shared" si="11"/>
        <v>1</v>
      </c>
      <c r="AF8" t="b">
        <f t="shared" si="12"/>
        <v>1</v>
      </c>
      <c r="AG8" t="b">
        <f t="shared" si="13"/>
        <v>1</v>
      </c>
      <c r="AH8">
        <f t="shared" si="14"/>
        <v>3</v>
      </c>
      <c r="AI8">
        <f t="shared" si="15"/>
        <v>3</v>
      </c>
      <c r="AJ8" t="str">
        <f t="shared" si="16"/>
        <v>05 - Techniker/innen für Forstwirtschaft</v>
      </c>
    </row>
    <row r="9" spans="1:36" x14ac:dyDescent="0.25">
      <c r="A9" s="4" t="s">
        <v>14</v>
      </c>
      <c r="B9" s="12" t="str">
        <f t="shared" si="1"/>
        <v>-</v>
      </c>
      <c r="C9" s="9">
        <f>IF(ISERROR(VLOOKUP(AC9,AL!$A$3:$L$82,3,0)),"",VLOOKUP(AC9,AL!$A$3:$L$82,3,0))</f>
        <v>0</v>
      </c>
      <c r="D9" s="9">
        <f>IF(ISERROR(VLOOKUP(AC9,OS!$A$3:$K$82,3,0)),0,VLOOKUP(AC9,OS!$A$3:$K$82,3,0))</f>
        <v>0</v>
      </c>
      <c r="E9" s="12" t="str">
        <f t="shared" si="2"/>
        <v>-</v>
      </c>
      <c r="F9" s="9">
        <f>IF(ISERROR(VLOOKUP(AC9,AL!$A$3:$L$82,4,0)),"",VLOOKUP(AC9,AL!$A$3:$L$82,4,0))</f>
        <v>1</v>
      </c>
      <c r="G9" s="9">
        <f>IF(ISERROR(VLOOKUP(AC9,OS!$A$3:$K$82,4,0)),0,VLOOKUP(AC9,OS!$A$3:$K$82,4,0))</f>
        <v>0</v>
      </c>
      <c r="H9" s="12" t="str">
        <f t="shared" si="3"/>
        <v>-</v>
      </c>
      <c r="I9" s="9">
        <f>IF(ISERROR(VLOOKUP(AC9,AL!$A$3:$L$82,5,0)),"",VLOOKUP(AC9,AL!$A$3:$L$82,5,0))</f>
        <v>1</v>
      </c>
      <c r="J9" s="13">
        <f>IF(ISERROR(VLOOKUP(AC9,OS!$A$3:$K$82,5,0)),0,VLOOKUP(AC9,OS!$A$3:$K$82,5,0))</f>
        <v>0</v>
      </c>
      <c r="K9" s="34">
        <f t="shared" si="4"/>
        <v>6</v>
      </c>
      <c r="L9" s="9">
        <f>IF(ISERROR(VLOOKUP(AC9,AL!$A$3:$L$82,6,0)),"",VLOOKUP(AC9,AL!$A$3:$L$82,6,0))</f>
        <v>6</v>
      </c>
      <c r="M9" s="9">
        <f>IF(ISERROR(VLOOKUP(AC9,OS!$A$3:$K$82,6,0)),0,VLOOKUP(AC9,OS!$A$3:$K$82,6,0))</f>
        <v>1</v>
      </c>
      <c r="N9" s="12" t="str">
        <f t="shared" si="5"/>
        <v>-</v>
      </c>
      <c r="O9" s="9">
        <f>IF(ISERROR(VLOOKUP(AC9,AL!$A$3:$L$82,7,0)),"",VLOOKUP(AC9,AL!$A$3:$L$82,7,0))</f>
        <v>4</v>
      </c>
      <c r="P9" s="13">
        <f>IF(ISERROR(VLOOKUP(AC9,OS!$A$3:$K$82,7,0)),0,VLOOKUP(AC9,OS!$A$3:$K$82,7,0))</f>
        <v>0</v>
      </c>
      <c r="Q9" s="34" t="str">
        <f t="shared" si="6"/>
        <v>-</v>
      </c>
      <c r="R9" s="9">
        <f>IF(ISERROR(VLOOKUP(AC9,AL!$A$3:$L$82,8,0)),"",VLOOKUP(AC9,AL!$A$3:$L$82,8,0))</f>
        <v>5</v>
      </c>
      <c r="S9" s="9">
        <f>IF(ISERROR(VLOOKUP(AC9,OS!$A$3:$K$82,8,0)),0,VLOOKUP(AC9,OS!$A$3:$K$82,8,0))</f>
        <v>0</v>
      </c>
      <c r="T9" s="12" t="str">
        <f t="shared" si="7"/>
        <v>-</v>
      </c>
      <c r="U9" s="9">
        <f>IF(ISERROR(VLOOKUP(AC9,AL!$A$3:$L$82,9,0)),"",VLOOKUP(AC9,AL!$A$3:$L$82,9,0))</f>
        <v>0</v>
      </c>
      <c r="V9" s="13">
        <f>IF(ISERROR(VLOOKUP(AC9,OS!$A$3:$K$82,9,0)),0,VLOOKUP(AC9,OS!$A$3:$K$82,9,0))</f>
        <v>0</v>
      </c>
      <c r="W9" s="34" t="str">
        <f t="shared" si="8"/>
        <v>-</v>
      </c>
      <c r="X9" s="9">
        <f>IF(ISERROR(VLOOKUP(AC9,AL!$A$3:$L$82,10,0)),"",VLOOKUP(AC9,AL!$A$3:$L$82,10,0))</f>
        <v>1</v>
      </c>
      <c r="Y9" s="9">
        <f>IF(ISERROR(VLOOKUP(AC9,OS!$A$3:$K$82,10,0)),0,VLOOKUP(AC9,OS!$A$3:$K$82,10,0))</f>
        <v>0</v>
      </c>
      <c r="Z9" s="31">
        <f t="shared" si="9"/>
        <v>18</v>
      </c>
      <c r="AA9" s="9">
        <f>IF(ISERROR(VLOOKUP(AC9,AL!$A$3:$L$82,11,0)),"",VLOOKUP(AC9,AL!$A$3:$L$82,11,0))</f>
        <v>18</v>
      </c>
      <c r="AB9" s="42">
        <f>IF(ISERROR(VLOOKUP(AC9,OS!$A$3:$K$82,11,0)),0,VLOOKUP(AC9,OS!$A$3:$K$82,11,0))</f>
        <v>1</v>
      </c>
      <c r="AC9" s="36" t="str">
        <f t="shared" si="0"/>
        <v>06</v>
      </c>
      <c r="AD9" s="32">
        <f t="shared" si="10"/>
        <v>18</v>
      </c>
      <c r="AE9" s="32">
        <f t="shared" si="11"/>
        <v>1</v>
      </c>
      <c r="AF9" t="b">
        <f t="shared" si="12"/>
        <v>1</v>
      </c>
      <c r="AG9" t="b">
        <f t="shared" si="13"/>
        <v>1</v>
      </c>
      <c r="AH9">
        <f t="shared" si="14"/>
        <v>4</v>
      </c>
      <c r="AI9">
        <f t="shared" si="15"/>
        <v>4</v>
      </c>
      <c r="AJ9" t="str">
        <f t="shared" si="16"/>
        <v>06 - Forstarbeiter/innen, Jagd-, Fischerberufe</v>
      </c>
    </row>
    <row r="10" spans="1:36" x14ac:dyDescent="0.25">
      <c r="A10" s="4" t="s">
        <v>15</v>
      </c>
      <c r="B10" s="12" t="str">
        <f t="shared" si="1"/>
        <v>-</v>
      </c>
      <c r="C10" s="9">
        <f>IF(ISERROR(VLOOKUP(AC10,AL!$A$3:$L$82,3,0)),"",VLOOKUP(AC10,AL!$A$3:$L$82,3,0))</f>
        <v>0</v>
      </c>
      <c r="D10" s="9">
        <f>IF(ISERROR(VLOOKUP(AC10,OS!$A$3:$K$82,3,0)),0,VLOOKUP(AC10,OS!$A$3:$K$82,3,0))</f>
        <v>0</v>
      </c>
      <c r="E10" s="12" t="str">
        <f t="shared" si="2"/>
        <v>-</v>
      </c>
      <c r="F10" s="9">
        <f>IF(ISERROR(VLOOKUP(AC10,AL!$A$3:$L$82,4,0)),"",VLOOKUP(AC10,AL!$A$3:$L$82,4,0))</f>
        <v>0</v>
      </c>
      <c r="G10" s="9">
        <f>IF(ISERROR(VLOOKUP(AC10,OS!$A$3:$K$82,4,0)),0,VLOOKUP(AC10,OS!$A$3:$K$82,4,0))</f>
        <v>0</v>
      </c>
      <c r="H10" s="12" t="str">
        <f t="shared" si="3"/>
        <v>-</v>
      </c>
      <c r="I10" s="9">
        <f>IF(ISERROR(VLOOKUP(AC10,AL!$A$3:$L$82,5,0)),"",VLOOKUP(AC10,AL!$A$3:$L$82,5,0))</f>
        <v>0</v>
      </c>
      <c r="J10" s="13">
        <f>IF(ISERROR(VLOOKUP(AC10,OS!$A$3:$K$82,5,0)),0,VLOOKUP(AC10,OS!$A$3:$K$82,5,0))</f>
        <v>0</v>
      </c>
      <c r="K10" s="34" t="str">
        <f t="shared" si="4"/>
        <v>-</v>
      </c>
      <c r="L10" s="9">
        <f>IF(ISERROR(VLOOKUP(AC10,AL!$A$3:$L$82,6,0)),"",VLOOKUP(AC10,AL!$A$3:$L$82,6,0))</f>
        <v>0</v>
      </c>
      <c r="M10" s="9">
        <f>IF(ISERROR(VLOOKUP(AC10,OS!$A$3:$K$82,6,0)),0,VLOOKUP(AC10,OS!$A$3:$K$82,6,0))</f>
        <v>0</v>
      </c>
      <c r="N10" s="12" t="str">
        <f t="shared" si="5"/>
        <v>-</v>
      </c>
      <c r="O10" s="9">
        <f>IF(ISERROR(VLOOKUP(AC10,AL!$A$3:$L$82,7,0)),"",VLOOKUP(AC10,AL!$A$3:$L$82,7,0))</f>
        <v>0</v>
      </c>
      <c r="P10" s="13">
        <f>IF(ISERROR(VLOOKUP(AC10,OS!$A$3:$K$82,7,0)),0,VLOOKUP(AC10,OS!$A$3:$K$82,7,0))</f>
        <v>0</v>
      </c>
      <c r="Q10" s="34" t="str">
        <f t="shared" si="6"/>
        <v>-</v>
      </c>
      <c r="R10" s="9">
        <f>IF(ISERROR(VLOOKUP(AC10,AL!$A$3:$L$82,8,0)),"",VLOOKUP(AC10,AL!$A$3:$L$82,8,0))</f>
        <v>1</v>
      </c>
      <c r="S10" s="9">
        <f>IF(ISERROR(VLOOKUP(AC10,OS!$A$3:$K$82,8,0)),0,VLOOKUP(AC10,OS!$A$3:$K$82,8,0))</f>
        <v>0</v>
      </c>
      <c r="T10" s="12" t="str">
        <f t="shared" si="7"/>
        <v>-</v>
      </c>
      <c r="U10" s="9">
        <f>IF(ISERROR(VLOOKUP(AC10,AL!$A$3:$L$82,9,0)),"",VLOOKUP(AC10,AL!$A$3:$L$82,9,0))</f>
        <v>0</v>
      </c>
      <c r="V10" s="13">
        <f>IF(ISERROR(VLOOKUP(AC10,OS!$A$3:$K$82,9,0)),0,VLOOKUP(AC10,OS!$A$3:$K$82,9,0))</f>
        <v>0</v>
      </c>
      <c r="W10" s="34" t="str">
        <f t="shared" si="8"/>
        <v>-</v>
      </c>
      <c r="X10" s="9">
        <f>IF(ISERROR(VLOOKUP(AC10,AL!$A$3:$L$82,10,0)),"",VLOOKUP(AC10,AL!$A$3:$L$82,10,0))</f>
        <v>0</v>
      </c>
      <c r="Y10" s="9">
        <f>IF(ISERROR(VLOOKUP(AC10,OS!$A$3:$K$82,10,0)),0,VLOOKUP(AC10,OS!$A$3:$K$82,10,0))</f>
        <v>0</v>
      </c>
      <c r="Z10" s="31" t="str">
        <f t="shared" si="9"/>
        <v>-</v>
      </c>
      <c r="AA10" s="9">
        <f>IF(ISERROR(VLOOKUP(AC10,AL!$A$3:$L$82,11,0)),"",VLOOKUP(AC10,AL!$A$3:$L$82,11,0))</f>
        <v>1</v>
      </c>
      <c r="AB10" s="42">
        <f>IF(ISERROR(VLOOKUP(AC10,OS!$A$3:$K$82,11,0)),0,VLOOKUP(AC10,OS!$A$3:$K$82,11,0))</f>
        <v>0</v>
      </c>
      <c r="AC10" s="36" t="str">
        <f t="shared" si="0"/>
        <v>10</v>
      </c>
      <c r="AD10" s="32">
        <f t="shared" si="10"/>
        <v>1</v>
      </c>
      <c r="AE10" s="32">
        <f t="shared" si="11"/>
        <v>0</v>
      </c>
      <c r="AF10" t="b">
        <f t="shared" si="12"/>
        <v>1</v>
      </c>
      <c r="AG10" t="b">
        <f t="shared" si="13"/>
        <v>1</v>
      </c>
      <c r="AH10">
        <f t="shared" si="14"/>
        <v>5</v>
      </c>
      <c r="AI10">
        <f t="shared" si="15"/>
        <v>5</v>
      </c>
      <c r="AJ10" t="str">
        <f t="shared" si="16"/>
        <v>10 - Bergleute und verwandte Berufe</v>
      </c>
    </row>
    <row r="11" spans="1:36" x14ac:dyDescent="0.25">
      <c r="A11" s="4" t="s">
        <v>16</v>
      </c>
      <c r="B11" s="12" t="str">
        <f t="shared" si="1"/>
        <v>-</v>
      </c>
      <c r="C11" s="9">
        <f>IF(ISERROR(VLOOKUP(AC11,AL!$A$3:$L$82,3,0)),"",VLOOKUP(AC11,AL!$A$3:$L$82,3,0))</f>
        <v>0</v>
      </c>
      <c r="D11" s="9">
        <f>IF(ISERROR(VLOOKUP(AC11,OS!$A$3:$K$82,3,0)),0,VLOOKUP(AC11,OS!$A$3:$K$82,3,0))</f>
        <v>0</v>
      </c>
      <c r="E11" s="12" t="str">
        <f t="shared" si="2"/>
        <v>-</v>
      </c>
      <c r="F11" s="9">
        <f>IF(ISERROR(VLOOKUP(AC11,AL!$A$3:$L$82,4,0)),"",VLOOKUP(AC11,AL!$A$3:$L$82,4,0))</f>
        <v>0</v>
      </c>
      <c r="G11" s="9">
        <f>IF(ISERROR(VLOOKUP(AC11,OS!$A$3:$K$82,4,0)),0,VLOOKUP(AC11,OS!$A$3:$K$82,4,0))</f>
        <v>0</v>
      </c>
      <c r="H11" s="12" t="str">
        <f t="shared" si="3"/>
        <v>-</v>
      </c>
      <c r="I11" s="9">
        <f>IF(ISERROR(VLOOKUP(AC11,AL!$A$3:$L$82,5,0)),"",VLOOKUP(AC11,AL!$A$3:$L$82,5,0))</f>
        <v>0</v>
      </c>
      <c r="J11" s="13">
        <f>IF(ISERROR(VLOOKUP(AC11,OS!$A$3:$K$82,5,0)),0,VLOOKUP(AC11,OS!$A$3:$K$82,5,0))</f>
        <v>0</v>
      </c>
      <c r="K11" s="34" t="str">
        <f t="shared" si="4"/>
        <v>-</v>
      </c>
      <c r="L11" s="9">
        <f>IF(ISERROR(VLOOKUP(AC11,AL!$A$3:$L$82,6,0)),"",VLOOKUP(AC11,AL!$A$3:$L$82,6,0))</f>
        <v>0</v>
      </c>
      <c r="M11" s="9">
        <f>IF(ISERROR(VLOOKUP(AC11,OS!$A$3:$K$82,6,0)),0,VLOOKUP(AC11,OS!$A$3:$K$82,6,0))</f>
        <v>0</v>
      </c>
      <c r="N11" s="12" t="str">
        <f t="shared" si="5"/>
        <v>-</v>
      </c>
      <c r="O11" s="9">
        <f>IF(ISERROR(VLOOKUP(AC11,AL!$A$3:$L$82,7,0)),"",VLOOKUP(AC11,AL!$A$3:$L$82,7,0))</f>
        <v>0</v>
      </c>
      <c r="P11" s="13">
        <f>IF(ISERROR(VLOOKUP(AC11,OS!$A$3:$K$82,7,0)),0,VLOOKUP(AC11,OS!$A$3:$K$82,7,0))</f>
        <v>0</v>
      </c>
      <c r="Q11" s="34" t="str">
        <f t="shared" si="6"/>
        <v>-</v>
      </c>
      <c r="R11" s="9">
        <f>IF(ISERROR(VLOOKUP(AC11,AL!$A$3:$L$82,8,0)),"",VLOOKUP(AC11,AL!$A$3:$L$82,8,0))</f>
        <v>0</v>
      </c>
      <c r="S11" s="9">
        <f>IF(ISERROR(VLOOKUP(AC11,OS!$A$3:$K$82,8,0)),0,VLOOKUP(AC11,OS!$A$3:$K$82,8,0))</f>
        <v>0</v>
      </c>
      <c r="T11" s="12" t="str">
        <f t="shared" si="7"/>
        <v>-</v>
      </c>
      <c r="U11" s="9">
        <f>IF(ISERROR(VLOOKUP(AC11,AL!$A$3:$L$82,9,0)),"",VLOOKUP(AC11,AL!$A$3:$L$82,9,0))</f>
        <v>0</v>
      </c>
      <c r="V11" s="13">
        <f>IF(ISERROR(VLOOKUP(AC11,OS!$A$3:$K$82,9,0)),0,VLOOKUP(AC11,OS!$A$3:$K$82,9,0))</f>
        <v>0</v>
      </c>
      <c r="W11" s="34" t="str">
        <f t="shared" si="8"/>
        <v>-</v>
      </c>
      <c r="X11" s="9">
        <f>IF(ISERROR(VLOOKUP(AC11,AL!$A$3:$L$82,10,0)),"",VLOOKUP(AC11,AL!$A$3:$L$82,10,0))</f>
        <v>0</v>
      </c>
      <c r="Y11" s="9">
        <f>IF(ISERROR(VLOOKUP(AC11,OS!$A$3:$K$82,10,0)),0,VLOOKUP(AC11,OS!$A$3:$K$82,10,0))</f>
        <v>0</v>
      </c>
      <c r="Z11" s="31" t="str">
        <f t="shared" si="9"/>
        <v>-</v>
      </c>
      <c r="AA11" s="9">
        <f>IF(ISERROR(VLOOKUP(AC11,AL!$A$3:$L$82,11,0)),"",VLOOKUP(AC11,AL!$A$3:$L$82,11,0))</f>
        <v>0</v>
      </c>
      <c r="AB11" s="42">
        <f>IF(ISERROR(VLOOKUP(AC11,OS!$A$3:$K$82,11,0)),0,VLOOKUP(AC11,OS!$A$3:$K$82,11,0))</f>
        <v>0</v>
      </c>
      <c r="AC11" s="36" t="str">
        <f t="shared" si="0"/>
        <v>11</v>
      </c>
      <c r="AD11" s="32">
        <f t="shared" si="10"/>
        <v>0</v>
      </c>
      <c r="AE11" s="32">
        <f t="shared" si="11"/>
        <v>0</v>
      </c>
      <c r="AF11" t="b">
        <f t="shared" si="12"/>
        <v>1</v>
      </c>
      <c r="AG11" t="b">
        <f t="shared" si="13"/>
        <v>1</v>
      </c>
      <c r="AH11" t="str">
        <f t="shared" si="14"/>
        <v/>
      </c>
      <c r="AI11">
        <f t="shared" si="15"/>
        <v>7</v>
      </c>
      <c r="AJ11" t="str">
        <f t="shared" si="16"/>
        <v>12 - Steingewinner/in</v>
      </c>
    </row>
    <row r="12" spans="1:36" x14ac:dyDescent="0.25">
      <c r="A12" s="4" t="s">
        <v>79</v>
      </c>
      <c r="B12" s="12" t="str">
        <f t="shared" si="1"/>
        <v>-</v>
      </c>
      <c r="C12" s="9">
        <f>IF(ISERROR(VLOOKUP(AC12,AL!$A$3:$L$82,3,0)),"",VLOOKUP(AC12,AL!$A$3:$L$82,3,0))</f>
        <v>1</v>
      </c>
      <c r="D12" s="9">
        <f>IF(ISERROR(VLOOKUP(AC12,OS!$A$3:$K$82,3,0)),0,VLOOKUP(AC12,OS!$A$3:$K$82,3,0))</f>
        <v>0</v>
      </c>
      <c r="E12" s="12" t="str">
        <f t="shared" si="2"/>
        <v>-</v>
      </c>
      <c r="F12" s="9">
        <f>IF(ISERROR(VLOOKUP(AC12,AL!$A$3:$L$82,4,0)),"",VLOOKUP(AC12,AL!$A$3:$L$82,4,0))</f>
        <v>0</v>
      </c>
      <c r="G12" s="9">
        <f>IF(ISERROR(VLOOKUP(AC12,OS!$A$3:$K$82,4,0)),0,VLOOKUP(AC12,OS!$A$3:$K$82,4,0))</f>
        <v>0</v>
      </c>
      <c r="H12" s="12" t="str">
        <f t="shared" si="3"/>
        <v>-</v>
      </c>
      <c r="I12" s="9">
        <f>IF(ISERROR(VLOOKUP(AC12,AL!$A$3:$L$82,5,0)),"",VLOOKUP(AC12,AL!$A$3:$L$82,5,0))</f>
        <v>0</v>
      </c>
      <c r="J12" s="13">
        <f>IF(ISERROR(VLOOKUP(AC12,OS!$A$3:$K$82,5,0)),0,VLOOKUP(AC12,OS!$A$3:$K$82,5,0))</f>
        <v>0</v>
      </c>
      <c r="K12" s="34" t="str">
        <f t="shared" si="4"/>
        <v>-</v>
      </c>
      <c r="L12" s="9">
        <f>IF(ISERROR(VLOOKUP(AC12,AL!$A$3:$L$82,6,0)),"",VLOOKUP(AC12,AL!$A$3:$L$82,6,0))</f>
        <v>12</v>
      </c>
      <c r="M12" s="9">
        <f>IF(ISERROR(VLOOKUP(AC12,OS!$A$3:$K$82,6,0)),0,VLOOKUP(AC12,OS!$A$3:$K$82,6,0))</f>
        <v>0</v>
      </c>
      <c r="N12" s="12" t="str">
        <f t="shared" si="5"/>
        <v>-</v>
      </c>
      <c r="O12" s="9">
        <f>IF(ISERROR(VLOOKUP(AC12,AL!$A$3:$L$82,7,0)),"",VLOOKUP(AC12,AL!$A$3:$L$82,7,0))</f>
        <v>0</v>
      </c>
      <c r="P12" s="13">
        <f>IF(ISERROR(VLOOKUP(AC12,OS!$A$3:$K$82,7,0)),0,VLOOKUP(AC12,OS!$A$3:$K$82,7,0))</f>
        <v>0</v>
      </c>
      <c r="Q12" s="34" t="str">
        <f t="shared" si="6"/>
        <v>-</v>
      </c>
      <c r="R12" s="9">
        <f>IF(ISERROR(VLOOKUP(AC12,AL!$A$3:$L$82,8,0)),"",VLOOKUP(AC12,AL!$A$3:$L$82,8,0))</f>
        <v>2</v>
      </c>
      <c r="S12" s="9">
        <f>IF(ISERROR(VLOOKUP(AC12,OS!$A$3:$K$82,8,0)),0,VLOOKUP(AC12,OS!$A$3:$K$82,8,0))</f>
        <v>0</v>
      </c>
      <c r="T12" s="12" t="str">
        <f t="shared" si="7"/>
        <v>-</v>
      </c>
      <c r="U12" s="9">
        <f>IF(ISERROR(VLOOKUP(AC12,AL!$A$3:$L$82,9,0)),"",VLOOKUP(AC12,AL!$A$3:$L$82,9,0))</f>
        <v>0</v>
      </c>
      <c r="V12" s="13">
        <f>IF(ISERROR(VLOOKUP(AC12,OS!$A$3:$K$82,9,0)),0,VLOOKUP(AC12,OS!$A$3:$K$82,9,0))</f>
        <v>0</v>
      </c>
      <c r="W12" s="34" t="str">
        <f t="shared" si="8"/>
        <v>-</v>
      </c>
      <c r="X12" s="9">
        <f>IF(ISERROR(VLOOKUP(AC12,AL!$A$3:$L$82,10,0)),"",VLOOKUP(AC12,AL!$A$3:$L$82,10,0))</f>
        <v>0</v>
      </c>
      <c r="Y12" s="9">
        <f>IF(ISERROR(VLOOKUP(AC12,OS!$A$3:$K$82,10,0)),0,VLOOKUP(AC12,OS!$A$3:$K$82,10,0))</f>
        <v>0</v>
      </c>
      <c r="Z12" s="31" t="str">
        <f t="shared" si="9"/>
        <v>-</v>
      </c>
      <c r="AA12" s="9">
        <f>IF(ISERROR(VLOOKUP(AC12,AL!$A$3:$L$82,11,0)),"",VLOOKUP(AC12,AL!$A$3:$L$82,11,0))</f>
        <v>15</v>
      </c>
      <c r="AB12" s="42">
        <f>IF(ISERROR(VLOOKUP(AC12,OS!$A$3:$K$82,11,0)),0,VLOOKUP(AC12,OS!$A$3:$K$82,11,0))</f>
        <v>0</v>
      </c>
      <c r="AC12" s="36" t="str">
        <f t="shared" si="0"/>
        <v>12</v>
      </c>
      <c r="AD12" s="32">
        <f t="shared" si="10"/>
        <v>15</v>
      </c>
      <c r="AE12" s="32">
        <f t="shared" si="11"/>
        <v>0</v>
      </c>
      <c r="AF12" t="b">
        <f t="shared" si="12"/>
        <v>1</v>
      </c>
      <c r="AG12" t="b">
        <f t="shared" si="13"/>
        <v>1</v>
      </c>
      <c r="AH12">
        <f t="shared" si="14"/>
        <v>7</v>
      </c>
      <c r="AI12">
        <f t="shared" si="15"/>
        <v>8</v>
      </c>
      <c r="AJ12" t="str">
        <f t="shared" si="16"/>
        <v>13 - Steinbearbeiter/innen und verwandte Berufe</v>
      </c>
    </row>
    <row r="13" spans="1:36" x14ac:dyDescent="0.25">
      <c r="A13" s="4" t="s">
        <v>80</v>
      </c>
      <c r="B13" s="12" t="str">
        <f t="shared" si="1"/>
        <v>-</v>
      </c>
      <c r="C13" s="9">
        <f>IF(ISERROR(VLOOKUP(AC13,AL!$A$3:$L$82,3,0)),"",VLOOKUP(AC13,AL!$A$3:$L$82,3,0))</f>
        <v>0</v>
      </c>
      <c r="D13" s="9">
        <f>IF(ISERROR(VLOOKUP(AC13,OS!$A$3:$K$82,3,0)),0,VLOOKUP(AC13,OS!$A$3:$K$82,3,0))</f>
        <v>0</v>
      </c>
      <c r="E13" s="12" t="str">
        <f t="shared" si="2"/>
        <v>-</v>
      </c>
      <c r="F13" s="9">
        <f>IF(ISERROR(VLOOKUP(AC13,AL!$A$3:$L$82,4,0)),"",VLOOKUP(AC13,AL!$A$3:$L$82,4,0))</f>
        <v>1</v>
      </c>
      <c r="G13" s="9">
        <f>IF(ISERROR(VLOOKUP(AC13,OS!$A$3:$K$82,4,0)),0,VLOOKUP(AC13,OS!$A$3:$K$82,4,0))</f>
        <v>0</v>
      </c>
      <c r="H13" s="12">
        <f t="shared" si="3"/>
        <v>0</v>
      </c>
      <c r="I13" s="9">
        <f>IF(ISERROR(VLOOKUP(AC13,AL!$A$3:$L$82,5,0)),"",VLOOKUP(AC13,AL!$A$3:$L$82,5,0))</f>
        <v>0</v>
      </c>
      <c r="J13" s="13">
        <f>IF(ISERROR(VLOOKUP(AC13,OS!$A$3:$K$82,5,0)),0,VLOOKUP(AC13,OS!$A$3:$K$82,5,0))</f>
        <v>1</v>
      </c>
      <c r="K13" s="34" t="str">
        <f t="shared" si="4"/>
        <v>-</v>
      </c>
      <c r="L13" s="9">
        <f>IF(ISERROR(VLOOKUP(AC13,AL!$A$3:$L$82,6,0)),"",VLOOKUP(AC13,AL!$A$3:$L$82,6,0))</f>
        <v>0</v>
      </c>
      <c r="M13" s="9">
        <f>IF(ISERROR(VLOOKUP(AC13,OS!$A$3:$K$82,6,0)),0,VLOOKUP(AC13,OS!$A$3:$K$82,6,0))</f>
        <v>0</v>
      </c>
      <c r="N13" s="12" t="str">
        <f t="shared" si="5"/>
        <v>-</v>
      </c>
      <c r="O13" s="9">
        <f>IF(ISERROR(VLOOKUP(AC13,AL!$A$3:$L$82,7,0)),"",VLOOKUP(AC13,AL!$A$3:$L$82,7,0))</f>
        <v>1</v>
      </c>
      <c r="P13" s="13">
        <f>IF(ISERROR(VLOOKUP(AC13,OS!$A$3:$K$82,7,0)),0,VLOOKUP(AC13,OS!$A$3:$K$82,7,0))</f>
        <v>0</v>
      </c>
      <c r="Q13" s="34" t="str">
        <f t="shared" si="6"/>
        <v>-</v>
      </c>
      <c r="R13" s="9">
        <f>IF(ISERROR(VLOOKUP(AC13,AL!$A$3:$L$82,8,0)),"",VLOOKUP(AC13,AL!$A$3:$L$82,8,0))</f>
        <v>5</v>
      </c>
      <c r="S13" s="9">
        <f>IF(ISERROR(VLOOKUP(AC13,OS!$A$3:$K$82,8,0)),0,VLOOKUP(AC13,OS!$A$3:$K$82,8,0))</f>
        <v>0</v>
      </c>
      <c r="T13" s="12" t="str">
        <f t="shared" si="7"/>
        <v>-</v>
      </c>
      <c r="U13" s="9">
        <f>IF(ISERROR(VLOOKUP(AC13,AL!$A$3:$L$82,9,0)),"",VLOOKUP(AC13,AL!$A$3:$L$82,9,0))</f>
        <v>0</v>
      </c>
      <c r="V13" s="13">
        <f>IF(ISERROR(VLOOKUP(AC13,OS!$A$3:$K$82,9,0)),0,VLOOKUP(AC13,OS!$A$3:$K$82,9,0))</f>
        <v>0</v>
      </c>
      <c r="W13" s="34" t="str">
        <f t="shared" si="8"/>
        <v>-</v>
      </c>
      <c r="X13" s="9">
        <f>IF(ISERROR(VLOOKUP(AC13,AL!$A$3:$L$82,10,0)),"",VLOOKUP(AC13,AL!$A$3:$L$82,10,0))</f>
        <v>0</v>
      </c>
      <c r="Y13" s="9">
        <f>IF(ISERROR(VLOOKUP(AC13,OS!$A$3:$K$82,10,0)),0,VLOOKUP(AC13,OS!$A$3:$K$82,10,0))</f>
        <v>0</v>
      </c>
      <c r="Z13" s="31">
        <f t="shared" si="9"/>
        <v>7</v>
      </c>
      <c r="AA13" s="9">
        <f>IF(ISERROR(VLOOKUP(AC13,AL!$A$3:$L$82,11,0)),"",VLOOKUP(AC13,AL!$A$3:$L$82,11,0))</f>
        <v>7</v>
      </c>
      <c r="AB13" s="42">
        <f>IF(ISERROR(VLOOKUP(AC13,OS!$A$3:$K$82,11,0)),0,VLOOKUP(AC13,OS!$A$3:$K$82,11,0))</f>
        <v>1</v>
      </c>
      <c r="AC13" s="36" t="str">
        <f t="shared" si="0"/>
        <v>13</v>
      </c>
      <c r="AD13" s="32">
        <f t="shared" si="10"/>
        <v>7</v>
      </c>
      <c r="AE13" s="32">
        <f t="shared" si="11"/>
        <v>1</v>
      </c>
      <c r="AF13" t="b">
        <f t="shared" si="12"/>
        <v>1</v>
      </c>
      <c r="AG13" t="b">
        <f t="shared" si="13"/>
        <v>1</v>
      </c>
      <c r="AH13">
        <f t="shared" si="14"/>
        <v>8</v>
      </c>
      <c r="AI13">
        <f t="shared" si="15"/>
        <v>9</v>
      </c>
      <c r="AJ13" t="str">
        <f t="shared" si="16"/>
        <v>14 - Ziegelmacher/innen, Keramiker/innen</v>
      </c>
    </row>
    <row r="14" spans="1:36" x14ac:dyDescent="0.25">
      <c r="A14" s="4" t="s">
        <v>17</v>
      </c>
      <c r="B14" s="12" t="str">
        <f t="shared" si="1"/>
        <v>-</v>
      </c>
      <c r="C14" s="9">
        <f>IF(ISERROR(VLOOKUP(AC14,AL!$A$3:$L$82,3,0)),"",VLOOKUP(AC14,AL!$A$3:$L$82,3,0))</f>
        <v>0</v>
      </c>
      <c r="D14" s="9">
        <f>IF(ISERROR(VLOOKUP(AC14,OS!$A$3:$K$82,3,0)),0,VLOOKUP(AC14,OS!$A$3:$K$82,3,0))</f>
        <v>0</v>
      </c>
      <c r="E14" s="12" t="str">
        <f t="shared" si="2"/>
        <v>-</v>
      </c>
      <c r="F14" s="9">
        <f>IF(ISERROR(VLOOKUP(AC14,AL!$A$3:$L$82,4,0)),"",VLOOKUP(AC14,AL!$A$3:$L$82,4,0))</f>
        <v>0</v>
      </c>
      <c r="G14" s="9">
        <f>IF(ISERROR(VLOOKUP(AC14,OS!$A$3:$K$82,4,0)),0,VLOOKUP(AC14,OS!$A$3:$K$82,4,0))</f>
        <v>0</v>
      </c>
      <c r="H14" s="12" t="str">
        <f t="shared" si="3"/>
        <v>-</v>
      </c>
      <c r="I14" s="9">
        <f>IF(ISERROR(VLOOKUP(AC14,AL!$A$3:$L$82,5,0)),"",VLOOKUP(AC14,AL!$A$3:$L$82,5,0))</f>
        <v>1</v>
      </c>
      <c r="J14" s="13">
        <f>IF(ISERROR(VLOOKUP(AC14,OS!$A$3:$K$82,5,0)),0,VLOOKUP(AC14,OS!$A$3:$K$82,5,0))</f>
        <v>0</v>
      </c>
      <c r="K14" s="34" t="str">
        <f t="shared" si="4"/>
        <v>-</v>
      </c>
      <c r="L14" s="9">
        <f>IF(ISERROR(VLOOKUP(AC14,AL!$A$3:$L$82,6,0)),"",VLOOKUP(AC14,AL!$A$3:$L$82,6,0))</f>
        <v>2</v>
      </c>
      <c r="M14" s="9">
        <f>IF(ISERROR(VLOOKUP(AC14,OS!$A$3:$K$82,6,0)),0,VLOOKUP(AC14,OS!$A$3:$K$82,6,0))</f>
        <v>0</v>
      </c>
      <c r="N14" s="12" t="str">
        <f t="shared" si="5"/>
        <v>-</v>
      </c>
      <c r="O14" s="9">
        <f>IF(ISERROR(VLOOKUP(AC14,AL!$A$3:$L$82,7,0)),"",VLOOKUP(AC14,AL!$A$3:$L$82,7,0))</f>
        <v>0</v>
      </c>
      <c r="P14" s="13">
        <f>IF(ISERROR(VLOOKUP(AC14,OS!$A$3:$K$82,7,0)),0,VLOOKUP(AC14,OS!$A$3:$K$82,7,0))</f>
        <v>0</v>
      </c>
      <c r="Q14" s="34" t="str">
        <f t="shared" si="6"/>
        <v>-</v>
      </c>
      <c r="R14" s="9">
        <f>IF(ISERROR(VLOOKUP(AC14,AL!$A$3:$L$82,8,0)),"",VLOOKUP(AC14,AL!$A$3:$L$82,8,0))</f>
        <v>1</v>
      </c>
      <c r="S14" s="9">
        <f>IF(ISERROR(VLOOKUP(AC14,OS!$A$3:$K$82,8,0)),0,VLOOKUP(AC14,OS!$A$3:$K$82,8,0))</f>
        <v>0</v>
      </c>
      <c r="T14" s="12" t="str">
        <f t="shared" si="7"/>
        <v>-</v>
      </c>
      <c r="U14" s="9">
        <f>IF(ISERROR(VLOOKUP(AC14,AL!$A$3:$L$82,9,0)),"",VLOOKUP(AC14,AL!$A$3:$L$82,9,0))</f>
        <v>0</v>
      </c>
      <c r="V14" s="13">
        <f>IF(ISERROR(VLOOKUP(AC14,OS!$A$3:$K$82,9,0)),0,VLOOKUP(AC14,OS!$A$3:$K$82,9,0))</f>
        <v>0</v>
      </c>
      <c r="W14" s="34" t="str">
        <f t="shared" si="8"/>
        <v>-</v>
      </c>
      <c r="X14" s="9">
        <f>IF(ISERROR(VLOOKUP(AC14,AL!$A$3:$L$82,10,0)),"",VLOOKUP(AC14,AL!$A$3:$L$82,10,0))</f>
        <v>0</v>
      </c>
      <c r="Y14" s="9">
        <f>IF(ISERROR(VLOOKUP(AC14,OS!$A$3:$K$82,10,0)),0,VLOOKUP(AC14,OS!$A$3:$K$82,10,0))</f>
        <v>0</v>
      </c>
      <c r="Z14" s="31" t="str">
        <f t="shared" si="9"/>
        <v>-</v>
      </c>
      <c r="AA14" s="9">
        <f>IF(ISERROR(VLOOKUP(AC14,AL!$A$3:$L$82,11,0)),"",VLOOKUP(AC14,AL!$A$3:$L$82,11,0))</f>
        <v>4</v>
      </c>
      <c r="AB14" s="42">
        <f>IF(ISERROR(VLOOKUP(AC14,OS!$A$3:$K$82,11,0)),0,VLOOKUP(AC14,OS!$A$3:$K$82,11,0))</f>
        <v>0</v>
      </c>
      <c r="AC14" s="36" t="str">
        <f t="shared" si="0"/>
        <v>14</v>
      </c>
      <c r="AD14" s="32">
        <f t="shared" si="10"/>
        <v>4</v>
      </c>
      <c r="AE14" s="32">
        <f t="shared" si="11"/>
        <v>0</v>
      </c>
      <c r="AF14" t="b">
        <f t="shared" si="12"/>
        <v>1</v>
      </c>
      <c r="AG14" t="b">
        <f t="shared" si="13"/>
        <v>1</v>
      </c>
      <c r="AH14">
        <f t="shared" si="14"/>
        <v>9</v>
      </c>
      <c r="AI14">
        <f t="shared" si="15"/>
        <v>11</v>
      </c>
      <c r="AJ14" t="str">
        <f t="shared" si="16"/>
        <v>16 - Bauberufe</v>
      </c>
    </row>
    <row r="15" spans="1:36" x14ac:dyDescent="0.25">
      <c r="A15" s="4" t="s">
        <v>18</v>
      </c>
      <c r="B15" s="12" t="str">
        <f t="shared" si="1"/>
        <v>-</v>
      </c>
      <c r="C15" s="9">
        <f>IF(ISERROR(VLOOKUP(AC15,AL!$A$3:$L$82,3,0)),"",VLOOKUP(AC15,AL!$A$3:$L$82,3,0))</f>
        <v>0</v>
      </c>
      <c r="D15" s="9">
        <f>IF(ISERROR(VLOOKUP(AC15,OS!$A$3:$K$82,3,0)),0,VLOOKUP(AC15,OS!$A$3:$K$82,3,0))</f>
        <v>0</v>
      </c>
      <c r="E15" s="12" t="str">
        <f t="shared" si="2"/>
        <v>-</v>
      </c>
      <c r="F15" s="9">
        <f>IF(ISERROR(VLOOKUP(AC15,AL!$A$3:$L$82,4,0)),"",VLOOKUP(AC15,AL!$A$3:$L$82,4,0))</f>
        <v>0</v>
      </c>
      <c r="G15" s="9">
        <f>IF(ISERROR(VLOOKUP(AC15,OS!$A$3:$K$82,4,0)),0,VLOOKUP(AC15,OS!$A$3:$K$82,4,0))</f>
        <v>0</v>
      </c>
      <c r="H15" s="12" t="str">
        <f t="shared" si="3"/>
        <v>-</v>
      </c>
      <c r="I15" s="9">
        <f>IF(ISERROR(VLOOKUP(AC15,AL!$A$3:$L$82,5,0)),"",VLOOKUP(AC15,AL!$A$3:$L$82,5,0))</f>
        <v>0</v>
      </c>
      <c r="J15" s="13">
        <f>IF(ISERROR(VLOOKUP(AC15,OS!$A$3:$K$82,5,0)),0,VLOOKUP(AC15,OS!$A$3:$K$82,5,0))</f>
        <v>0</v>
      </c>
      <c r="K15" s="34" t="str">
        <f t="shared" si="4"/>
        <v>-</v>
      </c>
      <c r="L15" s="9">
        <f>IF(ISERROR(VLOOKUP(AC15,AL!$A$3:$L$82,6,0)),"",VLOOKUP(AC15,AL!$A$3:$L$82,6,0))</f>
        <v>0</v>
      </c>
      <c r="M15" s="9">
        <f>IF(ISERROR(VLOOKUP(AC15,OS!$A$3:$K$82,6,0)),0,VLOOKUP(AC15,OS!$A$3:$K$82,6,0))</f>
        <v>0</v>
      </c>
      <c r="N15" s="12" t="str">
        <f t="shared" si="5"/>
        <v>-</v>
      </c>
      <c r="O15" s="9">
        <f>IF(ISERROR(VLOOKUP(AC15,AL!$A$3:$L$82,7,0)),"",VLOOKUP(AC15,AL!$A$3:$L$82,7,0))</f>
        <v>0</v>
      </c>
      <c r="P15" s="13">
        <f>IF(ISERROR(VLOOKUP(AC15,OS!$A$3:$K$82,7,0)),0,VLOOKUP(AC15,OS!$A$3:$K$82,7,0))</f>
        <v>0</v>
      </c>
      <c r="Q15" s="34" t="str">
        <f t="shared" si="6"/>
        <v>-</v>
      </c>
      <c r="R15" s="9">
        <f>IF(ISERROR(VLOOKUP(AC15,AL!$A$3:$L$82,8,0)),"",VLOOKUP(AC15,AL!$A$3:$L$82,8,0))</f>
        <v>0</v>
      </c>
      <c r="S15" s="9">
        <f>IF(ISERROR(VLOOKUP(AC15,OS!$A$3:$K$82,8,0)),0,VLOOKUP(AC15,OS!$A$3:$K$82,8,0))</f>
        <v>0</v>
      </c>
      <c r="T15" s="12" t="str">
        <f t="shared" si="7"/>
        <v>-</v>
      </c>
      <c r="U15" s="9">
        <f>IF(ISERROR(VLOOKUP(AC15,AL!$A$3:$L$82,9,0)),"",VLOOKUP(AC15,AL!$A$3:$L$82,9,0))</f>
        <v>0</v>
      </c>
      <c r="V15" s="13">
        <f>IF(ISERROR(VLOOKUP(AC15,OS!$A$3:$K$82,9,0)),0,VLOOKUP(AC15,OS!$A$3:$K$82,9,0))</f>
        <v>0</v>
      </c>
      <c r="W15" s="34" t="str">
        <f t="shared" si="8"/>
        <v>-</v>
      </c>
      <c r="X15" s="9">
        <f>IF(ISERROR(VLOOKUP(AC15,AL!$A$3:$L$82,10,0)),"",VLOOKUP(AC15,AL!$A$3:$L$82,10,0))</f>
        <v>0</v>
      </c>
      <c r="Y15" s="9">
        <f>IF(ISERROR(VLOOKUP(AC15,OS!$A$3:$K$82,10,0)),0,VLOOKUP(AC15,OS!$A$3:$K$82,10,0))</f>
        <v>0</v>
      </c>
      <c r="Z15" s="31" t="str">
        <f t="shared" si="9"/>
        <v>-</v>
      </c>
      <c r="AA15" s="9">
        <f>IF(ISERROR(VLOOKUP(AC15,AL!$A$3:$L$82,11,0)),"",VLOOKUP(AC15,AL!$A$3:$L$82,11,0))</f>
        <v>0</v>
      </c>
      <c r="AB15" s="42">
        <f>IF(ISERROR(VLOOKUP(AC15,OS!$A$3:$K$82,11,0)),0,VLOOKUP(AC15,OS!$A$3:$K$82,11,0))</f>
        <v>0</v>
      </c>
      <c r="AC15" s="36" t="str">
        <f t="shared" si="0"/>
        <v>15</v>
      </c>
      <c r="AD15" s="32">
        <f t="shared" si="10"/>
        <v>0</v>
      </c>
      <c r="AE15" s="32">
        <f t="shared" si="11"/>
        <v>0</v>
      </c>
      <c r="AF15" t="b">
        <f t="shared" si="12"/>
        <v>1</v>
      </c>
      <c r="AG15" t="b">
        <f t="shared" si="13"/>
        <v>1</v>
      </c>
      <c r="AH15" t="str">
        <f t="shared" si="14"/>
        <v/>
      </c>
      <c r="AI15">
        <f t="shared" si="15"/>
        <v>12</v>
      </c>
      <c r="AJ15" t="str">
        <f t="shared" si="16"/>
        <v>17 - Bauberufe</v>
      </c>
    </row>
    <row r="16" spans="1:36" x14ac:dyDescent="0.25">
      <c r="A16" s="4" t="s">
        <v>19</v>
      </c>
      <c r="B16" s="12">
        <f t="shared" si="1"/>
        <v>0.42307692307692307</v>
      </c>
      <c r="C16" s="9">
        <f>IF(ISERROR(VLOOKUP(AC16,AL!$A$3:$L$82,3,0)),"",VLOOKUP(AC16,AL!$A$3:$L$82,3,0))</f>
        <v>11</v>
      </c>
      <c r="D16" s="9">
        <f>IF(ISERROR(VLOOKUP(AC16,OS!$A$3:$K$82,3,0)),0,VLOOKUP(AC16,OS!$A$3:$K$82,3,0))</f>
        <v>26</v>
      </c>
      <c r="E16" s="12">
        <f t="shared" si="2"/>
        <v>0.5714285714285714</v>
      </c>
      <c r="F16" s="9">
        <f>IF(ISERROR(VLOOKUP(AC16,AL!$A$3:$L$82,4,0)),"",VLOOKUP(AC16,AL!$A$3:$L$82,4,0))</f>
        <v>4</v>
      </c>
      <c r="G16" s="9">
        <f>IF(ISERROR(VLOOKUP(AC16,OS!$A$3:$K$82,4,0)),0,VLOOKUP(AC16,OS!$A$3:$K$82,4,0))</f>
        <v>7</v>
      </c>
      <c r="H16" s="12">
        <f t="shared" si="3"/>
        <v>1.3191489361702127</v>
      </c>
      <c r="I16" s="9">
        <f>IF(ISERROR(VLOOKUP(AC16,AL!$A$3:$L$82,5,0)),"",VLOOKUP(AC16,AL!$A$3:$L$82,5,0))</f>
        <v>62</v>
      </c>
      <c r="J16" s="13">
        <f>IF(ISERROR(VLOOKUP(AC16,OS!$A$3:$K$82,5,0)),0,VLOOKUP(AC16,OS!$A$3:$K$82,5,0))</f>
        <v>47</v>
      </c>
      <c r="K16" s="34">
        <f t="shared" si="4"/>
        <v>1.0930232558139534</v>
      </c>
      <c r="L16" s="9">
        <f>IF(ISERROR(VLOOKUP(AC16,AL!$A$3:$L$82,6,0)),"",VLOOKUP(AC16,AL!$A$3:$L$82,6,0))</f>
        <v>47</v>
      </c>
      <c r="M16" s="9">
        <f>IF(ISERROR(VLOOKUP(AC16,OS!$A$3:$K$82,6,0)),0,VLOOKUP(AC16,OS!$A$3:$K$82,6,0))</f>
        <v>43</v>
      </c>
      <c r="N16" s="12">
        <f t="shared" si="5"/>
        <v>1.7</v>
      </c>
      <c r="O16" s="9">
        <f>IF(ISERROR(VLOOKUP(AC16,AL!$A$3:$L$82,7,0)),"",VLOOKUP(AC16,AL!$A$3:$L$82,7,0))</f>
        <v>17</v>
      </c>
      <c r="P16" s="13">
        <f>IF(ISERROR(VLOOKUP(AC16,OS!$A$3:$K$82,7,0)),0,VLOOKUP(AC16,OS!$A$3:$K$82,7,0))</f>
        <v>10</v>
      </c>
      <c r="Q16" s="34">
        <f t="shared" si="6"/>
        <v>0.95454545454545459</v>
      </c>
      <c r="R16" s="9">
        <f>IF(ISERROR(VLOOKUP(AC16,AL!$A$3:$L$82,8,0)),"",VLOOKUP(AC16,AL!$A$3:$L$82,8,0))</f>
        <v>42</v>
      </c>
      <c r="S16" s="9">
        <f>IF(ISERROR(VLOOKUP(AC16,OS!$A$3:$K$82,8,0)),0,VLOOKUP(AC16,OS!$A$3:$K$82,8,0))</f>
        <v>44</v>
      </c>
      <c r="T16" s="12">
        <f t="shared" si="7"/>
        <v>2.5714285714285716</v>
      </c>
      <c r="U16" s="9">
        <f>IF(ISERROR(VLOOKUP(AC16,AL!$A$3:$L$82,9,0)),"",VLOOKUP(AC16,AL!$A$3:$L$82,9,0))</f>
        <v>36</v>
      </c>
      <c r="V16" s="13">
        <f>IF(ISERROR(VLOOKUP(AC16,OS!$A$3:$K$82,9,0)),0,VLOOKUP(AC16,OS!$A$3:$K$82,9,0))</f>
        <v>14</v>
      </c>
      <c r="W16" s="34">
        <f t="shared" si="8"/>
        <v>0.35714285714285715</v>
      </c>
      <c r="X16" s="9">
        <f>IF(ISERROR(VLOOKUP(AC16,AL!$A$3:$L$82,10,0)),"",VLOOKUP(AC16,AL!$A$3:$L$82,10,0))</f>
        <v>15</v>
      </c>
      <c r="Y16" s="9">
        <f>IF(ISERROR(VLOOKUP(AC16,OS!$A$3:$K$82,10,0)),0,VLOOKUP(AC16,OS!$A$3:$K$82,10,0))</f>
        <v>42</v>
      </c>
      <c r="Z16" s="31">
        <f t="shared" si="9"/>
        <v>1.0042918454935623</v>
      </c>
      <c r="AA16" s="9">
        <f>IF(ISERROR(VLOOKUP(AC16,AL!$A$3:$L$82,11,0)),"",VLOOKUP(AC16,AL!$A$3:$L$82,11,0))</f>
        <v>234</v>
      </c>
      <c r="AB16" s="42">
        <f>IF(ISERROR(VLOOKUP(AC16,OS!$A$3:$K$82,11,0)),0,VLOOKUP(AC16,OS!$A$3:$K$82,11,0))</f>
        <v>233</v>
      </c>
      <c r="AC16" s="36" t="str">
        <f t="shared" si="0"/>
        <v>16</v>
      </c>
      <c r="AD16" s="32">
        <f t="shared" si="10"/>
        <v>234</v>
      </c>
      <c r="AE16" s="32">
        <f t="shared" si="11"/>
        <v>233</v>
      </c>
      <c r="AF16" t="b">
        <f t="shared" si="12"/>
        <v>1</v>
      </c>
      <c r="AG16" t="b">
        <f t="shared" si="13"/>
        <v>1</v>
      </c>
      <c r="AH16">
        <f t="shared" si="14"/>
        <v>11</v>
      </c>
      <c r="AI16">
        <f t="shared" si="15"/>
        <v>13</v>
      </c>
      <c r="AJ16" t="str">
        <f t="shared" si="16"/>
        <v>18 - Eisen-, Metallgewinner/innen, Walzer/innen, Gießer/innen</v>
      </c>
    </row>
    <row r="17" spans="1:36" x14ac:dyDescent="0.25">
      <c r="A17" s="4" t="s">
        <v>20</v>
      </c>
      <c r="B17" s="12">
        <f t="shared" si="1"/>
        <v>0.6428571428571429</v>
      </c>
      <c r="C17" s="9">
        <f>IF(ISERROR(VLOOKUP(AC17,AL!$A$3:$L$82,3,0)),"",VLOOKUP(AC17,AL!$A$3:$L$82,3,0))</f>
        <v>9</v>
      </c>
      <c r="D17" s="9">
        <f>IF(ISERROR(VLOOKUP(AC17,OS!$A$3:$K$82,3,0)),0,VLOOKUP(AC17,OS!$A$3:$K$82,3,0))</f>
        <v>14</v>
      </c>
      <c r="E17" s="12" t="str">
        <f t="shared" si="2"/>
        <v>-</v>
      </c>
      <c r="F17" s="9">
        <f>IF(ISERROR(VLOOKUP(AC17,AL!$A$3:$L$82,4,0)),"",VLOOKUP(AC17,AL!$A$3:$L$82,4,0))</f>
        <v>2</v>
      </c>
      <c r="G17" s="9">
        <f>IF(ISERROR(VLOOKUP(AC17,OS!$A$3:$K$82,4,0)),0,VLOOKUP(AC17,OS!$A$3:$K$82,4,0))</f>
        <v>0</v>
      </c>
      <c r="H17" s="12">
        <f t="shared" si="3"/>
        <v>2.2000000000000002</v>
      </c>
      <c r="I17" s="9">
        <f>IF(ISERROR(VLOOKUP(AC17,AL!$A$3:$L$82,5,0)),"",VLOOKUP(AC17,AL!$A$3:$L$82,5,0))</f>
        <v>44</v>
      </c>
      <c r="J17" s="13">
        <f>IF(ISERROR(VLOOKUP(AC17,OS!$A$3:$K$82,5,0)),0,VLOOKUP(AC17,OS!$A$3:$K$82,5,0))</f>
        <v>20</v>
      </c>
      <c r="K17" s="34">
        <f t="shared" si="4"/>
        <v>2.6666666666666665</v>
      </c>
      <c r="L17" s="9">
        <f>IF(ISERROR(VLOOKUP(AC17,AL!$A$3:$L$82,6,0)),"",VLOOKUP(AC17,AL!$A$3:$L$82,6,0))</f>
        <v>32</v>
      </c>
      <c r="M17" s="9">
        <f>IF(ISERROR(VLOOKUP(AC17,OS!$A$3:$K$82,6,0)),0,VLOOKUP(AC17,OS!$A$3:$K$82,6,0))</f>
        <v>12</v>
      </c>
      <c r="N17" s="12">
        <f t="shared" si="5"/>
        <v>1</v>
      </c>
      <c r="O17" s="9">
        <f>IF(ISERROR(VLOOKUP(AC17,AL!$A$3:$L$82,7,0)),"",VLOOKUP(AC17,AL!$A$3:$L$82,7,0))</f>
        <v>15</v>
      </c>
      <c r="P17" s="13">
        <f>IF(ISERROR(VLOOKUP(AC17,OS!$A$3:$K$82,7,0)),0,VLOOKUP(AC17,OS!$A$3:$K$82,7,0))</f>
        <v>15</v>
      </c>
      <c r="Q17" s="34">
        <f t="shared" si="6"/>
        <v>2.2222222222222223</v>
      </c>
      <c r="R17" s="9">
        <f>IF(ISERROR(VLOOKUP(AC17,AL!$A$3:$L$82,8,0)),"",VLOOKUP(AC17,AL!$A$3:$L$82,8,0))</f>
        <v>60</v>
      </c>
      <c r="S17" s="9">
        <f>IF(ISERROR(VLOOKUP(AC17,OS!$A$3:$K$82,8,0)),0,VLOOKUP(AC17,OS!$A$3:$K$82,8,0))</f>
        <v>27</v>
      </c>
      <c r="T17" s="12">
        <f t="shared" si="7"/>
        <v>4.1428571428571432</v>
      </c>
      <c r="U17" s="9">
        <f>IF(ISERROR(VLOOKUP(AC17,AL!$A$3:$L$82,9,0)),"",VLOOKUP(AC17,AL!$A$3:$L$82,9,0))</f>
        <v>29</v>
      </c>
      <c r="V17" s="13">
        <f>IF(ISERROR(VLOOKUP(AC17,OS!$A$3:$K$82,9,0)),0,VLOOKUP(AC17,OS!$A$3:$K$82,9,0))</f>
        <v>7</v>
      </c>
      <c r="W17" s="34">
        <f t="shared" si="8"/>
        <v>0.77777777777777779</v>
      </c>
      <c r="X17" s="9">
        <f>IF(ISERROR(VLOOKUP(AC17,AL!$A$3:$L$82,10,0)),"",VLOOKUP(AC17,AL!$A$3:$L$82,10,0))</f>
        <v>21</v>
      </c>
      <c r="Y17" s="9">
        <f>IF(ISERROR(VLOOKUP(AC17,OS!$A$3:$K$82,10,0)),0,VLOOKUP(AC17,OS!$A$3:$K$82,10,0))</f>
        <v>27</v>
      </c>
      <c r="Z17" s="31">
        <f t="shared" si="9"/>
        <v>1.7377049180327868</v>
      </c>
      <c r="AA17" s="9">
        <f>IF(ISERROR(VLOOKUP(AC17,AL!$A$3:$L$82,11,0)),"",VLOOKUP(AC17,AL!$A$3:$L$82,11,0))</f>
        <v>212</v>
      </c>
      <c r="AB17" s="42">
        <f>IF(ISERROR(VLOOKUP(AC17,OS!$A$3:$K$82,11,0)),0,VLOOKUP(AC17,OS!$A$3:$K$82,11,0))</f>
        <v>122</v>
      </c>
      <c r="AC17" s="36" t="str">
        <f t="shared" si="0"/>
        <v>17</v>
      </c>
      <c r="AD17" s="32">
        <f t="shared" si="10"/>
        <v>212</v>
      </c>
      <c r="AE17" s="32">
        <f t="shared" si="11"/>
        <v>122</v>
      </c>
      <c r="AF17" t="b">
        <f t="shared" si="12"/>
        <v>1</v>
      </c>
      <c r="AG17" t="b">
        <f t="shared" si="13"/>
        <v>1</v>
      </c>
      <c r="AH17">
        <f t="shared" si="14"/>
        <v>12</v>
      </c>
      <c r="AI17">
        <f t="shared" si="15"/>
        <v>14</v>
      </c>
      <c r="AJ17" t="str">
        <f t="shared" si="16"/>
        <v>19 - Schmied(e)innen, Schlosser/innen, Werkzeugmacher/innen</v>
      </c>
    </row>
    <row r="18" spans="1:36" x14ac:dyDescent="0.25">
      <c r="A18" s="4" t="s">
        <v>21</v>
      </c>
      <c r="B18" s="12" t="str">
        <f t="shared" si="1"/>
        <v>-</v>
      </c>
      <c r="C18" s="9">
        <f>IF(ISERROR(VLOOKUP(AC18,AL!$A$3:$L$82,3,0)),"",VLOOKUP(AC18,AL!$A$3:$L$82,3,0))</f>
        <v>1</v>
      </c>
      <c r="D18" s="9">
        <f>IF(ISERROR(VLOOKUP(AC18,OS!$A$3:$K$82,3,0)),0,VLOOKUP(AC18,OS!$A$3:$K$82,3,0))</f>
        <v>0</v>
      </c>
      <c r="E18" s="12" t="str">
        <f t="shared" si="2"/>
        <v>-</v>
      </c>
      <c r="F18" s="9">
        <f>IF(ISERROR(VLOOKUP(AC18,AL!$A$3:$L$82,4,0)),"",VLOOKUP(AC18,AL!$A$3:$L$82,4,0))</f>
        <v>0</v>
      </c>
      <c r="G18" s="9">
        <f>IF(ISERROR(VLOOKUP(AC18,OS!$A$3:$K$82,4,0)),0,VLOOKUP(AC18,OS!$A$3:$K$82,4,0))</f>
        <v>0</v>
      </c>
      <c r="H18" s="12" t="str">
        <f t="shared" si="3"/>
        <v>-</v>
      </c>
      <c r="I18" s="9">
        <f>IF(ISERROR(VLOOKUP(AC18,AL!$A$3:$L$82,5,0)),"",VLOOKUP(AC18,AL!$A$3:$L$82,5,0))</f>
        <v>1</v>
      </c>
      <c r="J18" s="13">
        <f>IF(ISERROR(VLOOKUP(AC18,OS!$A$3:$K$82,5,0)),0,VLOOKUP(AC18,OS!$A$3:$K$82,5,0))</f>
        <v>0</v>
      </c>
      <c r="K18" s="34" t="str">
        <f t="shared" si="4"/>
        <v>-</v>
      </c>
      <c r="L18" s="9">
        <f>IF(ISERROR(VLOOKUP(AC18,AL!$A$3:$L$82,6,0)),"",VLOOKUP(AC18,AL!$A$3:$L$82,6,0))</f>
        <v>1</v>
      </c>
      <c r="M18" s="9">
        <f>IF(ISERROR(VLOOKUP(AC18,OS!$A$3:$K$82,6,0)),0,VLOOKUP(AC18,OS!$A$3:$K$82,6,0))</f>
        <v>0</v>
      </c>
      <c r="N18" s="12" t="str">
        <f t="shared" si="5"/>
        <v>-</v>
      </c>
      <c r="O18" s="9">
        <f>IF(ISERROR(VLOOKUP(AC18,AL!$A$3:$L$82,7,0)),"",VLOOKUP(AC18,AL!$A$3:$L$82,7,0))</f>
        <v>0</v>
      </c>
      <c r="P18" s="13">
        <f>IF(ISERROR(VLOOKUP(AC18,OS!$A$3:$K$82,7,0)),0,VLOOKUP(AC18,OS!$A$3:$K$82,7,0))</f>
        <v>0</v>
      </c>
      <c r="Q18" s="34" t="str">
        <f t="shared" si="6"/>
        <v>-</v>
      </c>
      <c r="R18" s="9">
        <f>IF(ISERROR(VLOOKUP(AC18,AL!$A$3:$L$82,8,0)),"",VLOOKUP(AC18,AL!$A$3:$L$82,8,0))</f>
        <v>0</v>
      </c>
      <c r="S18" s="9">
        <f>IF(ISERROR(VLOOKUP(AC18,OS!$A$3:$K$82,8,0)),0,VLOOKUP(AC18,OS!$A$3:$K$82,8,0))</f>
        <v>0</v>
      </c>
      <c r="T18" s="12" t="str">
        <f t="shared" si="7"/>
        <v>-</v>
      </c>
      <c r="U18" s="9">
        <f>IF(ISERROR(VLOOKUP(AC18,AL!$A$3:$L$82,9,0)),"",VLOOKUP(AC18,AL!$A$3:$L$82,9,0))</f>
        <v>1</v>
      </c>
      <c r="V18" s="13">
        <f>IF(ISERROR(VLOOKUP(AC18,OS!$A$3:$K$82,9,0)),0,VLOOKUP(AC18,OS!$A$3:$K$82,9,0))</f>
        <v>0</v>
      </c>
      <c r="W18" s="34" t="str">
        <f t="shared" si="8"/>
        <v>-</v>
      </c>
      <c r="X18" s="9">
        <f>IF(ISERROR(VLOOKUP(AC18,AL!$A$3:$L$82,10,0)),"",VLOOKUP(AC18,AL!$A$3:$L$82,10,0))</f>
        <v>0</v>
      </c>
      <c r="Y18" s="9">
        <f>IF(ISERROR(VLOOKUP(AC18,OS!$A$3:$K$82,10,0)),0,VLOOKUP(AC18,OS!$A$3:$K$82,10,0))</f>
        <v>0</v>
      </c>
      <c r="Z18" s="31" t="str">
        <f t="shared" si="9"/>
        <v>-</v>
      </c>
      <c r="AA18" s="9">
        <f>IF(ISERROR(VLOOKUP(AC18,AL!$A$3:$L$82,11,0)),"",VLOOKUP(AC18,AL!$A$3:$L$82,11,0))</f>
        <v>4</v>
      </c>
      <c r="AB18" s="42">
        <f>IF(ISERROR(VLOOKUP(AC18,OS!$A$3:$K$82,11,0)),0,VLOOKUP(AC18,OS!$A$3:$K$82,11,0))</f>
        <v>0</v>
      </c>
      <c r="AC18" s="36" t="str">
        <f t="shared" si="0"/>
        <v>18</v>
      </c>
      <c r="AD18" s="32">
        <f t="shared" si="10"/>
        <v>4</v>
      </c>
      <c r="AE18" s="32">
        <f t="shared" si="11"/>
        <v>0</v>
      </c>
      <c r="AF18" t="b">
        <f t="shared" si="12"/>
        <v>1</v>
      </c>
      <c r="AG18" t="b">
        <f t="shared" si="13"/>
        <v>1</v>
      </c>
      <c r="AH18">
        <f t="shared" si="14"/>
        <v>13</v>
      </c>
      <c r="AI18">
        <f t="shared" si="15"/>
        <v>15</v>
      </c>
      <c r="AJ18" t="str">
        <f t="shared" si="16"/>
        <v>20 - Maschineneinrichter/innen, Berufe der masch. Metallbearb.</v>
      </c>
    </row>
    <row r="19" spans="1:36" x14ac:dyDescent="0.25">
      <c r="A19" s="4" t="s">
        <v>22</v>
      </c>
      <c r="B19" s="12">
        <f t="shared" si="1"/>
        <v>0.17391304347826086</v>
      </c>
      <c r="C19" s="9">
        <f>IF(ISERROR(VLOOKUP(AC19,AL!$A$3:$L$82,3,0)),"",VLOOKUP(AC19,AL!$A$3:$L$82,3,0))</f>
        <v>4</v>
      </c>
      <c r="D19" s="9">
        <f>IF(ISERROR(VLOOKUP(AC19,OS!$A$3:$K$82,3,0)),0,VLOOKUP(AC19,OS!$A$3:$K$82,3,0))</f>
        <v>23</v>
      </c>
      <c r="E19" s="12" t="str">
        <f t="shared" si="2"/>
        <v>-</v>
      </c>
      <c r="F19" s="9">
        <f>IF(ISERROR(VLOOKUP(AC19,AL!$A$3:$L$82,4,0)),"",VLOOKUP(AC19,AL!$A$3:$L$82,4,0))</f>
        <v>1</v>
      </c>
      <c r="G19" s="9">
        <f>IF(ISERROR(VLOOKUP(AC19,OS!$A$3:$K$82,4,0)),0,VLOOKUP(AC19,OS!$A$3:$K$82,4,0))</f>
        <v>0</v>
      </c>
      <c r="H19" s="12">
        <f t="shared" si="3"/>
        <v>2.2666666666666666</v>
      </c>
      <c r="I19" s="9">
        <f>IF(ISERROR(VLOOKUP(AC19,AL!$A$3:$L$82,5,0)),"",VLOOKUP(AC19,AL!$A$3:$L$82,5,0))</f>
        <v>68</v>
      </c>
      <c r="J19" s="13">
        <f>IF(ISERROR(VLOOKUP(AC19,OS!$A$3:$K$82,5,0)),0,VLOOKUP(AC19,OS!$A$3:$K$82,5,0))</f>
        <v>30</v>
      </c>
      <c r="K19" s="34">
        <f t="shared" si="4"/>
        <v>0.66666666666666663</v>
      </c>
      <c r="L19" s="9">
        <f>IF(ISERROR(VLOOKUP(AC19,AL!$A$3:$L$82,6,0)),"",VLOOKUP(AC19,AL!$A$3:$L$82,6,0))</f>
        <v>10</v>
      </c>
      <c r="M19" s="9">
        <f>IF(ISERROR(VLOOKUP(AC19,OS!$A$3:$K$82,6,0)),0,VLOOKUP(AC19,OS!$A$3:$K$82,6,0))</f>
        <v>15</v>
      </c>
      <c r="N19" s="12">
        <f t="shared" si="5"/>
        <v>1.35</v>
      </c>
      <c r="O19" s="9">
        <f>IF(ISERROR(VLOOKUP(AC19,AL!$A$3:$L$82,7,0)),"",VLOOKUP(AC19,AL!$A$3:$L$82,7,0))</f>
        <v>27</v>
      </c>
      <c r="P19" s="13">
        <f>IF(ISERROR(VLOOKUP(AC19,OS!$A$3:$K$82,7,0)),0,VLOOKUP(AC19,OS!$A$3:$K$82,7,0))</f>
        <v>20</v>
      </c>
      <c r="Q19" s="34">
        <f t="shared" si="6"/>
        <v>0.89189189189189189</v>
      </c>
      <c r="R19" s="9">
        <f>IF(ISERROR(VLOOKUP(AC19,AL!$A$3:$L$82,8,0)),"",VLOOKUP(AC19,AL!$A$3:$L$82,8,0))</f>
        <v>33</v>
      </c>
      <c r="S19" s="9">
        <f>IF(ISERROR(VLOOKUP(AC19,OS!$A$3:$K$82,8,0)),0,VLOOKUP(AC19,OS!$A$3:$K$82,8,0))</f>
        <v>37</v>
      </c>
      <c r="T19" s="12">
        <f t="shared" si="7"/>
        <v>5.833333333333333</v>
      </c>
      <c r="U19" s="9">
        <f>IF(ISERROR(VLOOKUP(AC19,AL!$A$3:$L$82,9,0)),"",VLOOKUP(AC19,AL!$A$3:$L$82,9,0))</f>
        <v>35</v>
      </c>
      <c r="V19" s="13">
        <f>IF(ISERROR(VLOOKUP(AC19,OS!$A$3:$K$82,9,0)),0,VLOOKUP(AC19,OS!$A$3:$K$82,9,0))</f>
        <v>6</v>
      </c>
      <c r="W19" s="34">
        <f t="shared" si="8"/>
        <v>0.54761904761904767</v>
      </c>
      <c r="X19" s="9">
        <f>IF(ISERROR(VLOOKUP(AC19,AL!$A$3:$L$82,10,0)),"",VLOOKUP(AC19,AL!$A$3:$L$82,10,0))</f>
        <v>23</v>
      </c>
      <c r="Y19" s="9">
        <f>IF(ISERROR(VLOOKUP(AC19,OS!$A$3:$K$82,10,0)),0,VLOOKUP(AC19,OS!$A$3:$K$82,10,0))</f>
        <v>42</v>
      </c>
      <c r="Z19" s="31">
        <f t="shared" si="9"/>
        <v>1.1618497109826589</v>
      </c>
      <c r="AA19" s="9">
        <f>IF(ISERROR(VLOOKUP(AC19,AL!$A$3:$L$82,11,0)),"",VLOOKUP(AC19,AL!$A$3:$L$82,11,0))</f>
        <v>201</v>
      </c>
      <c r="AB19" s="42">
        <f>IF(ISERROR(VLOOKUP(AC19,OS!$A$3:$K$82,11,0)),0,VLOOKUP(AC19,OS!$A$3:$K$82,11,0))</f>
        <v>173</v>
      </c>
      <c r="AC19" s="36" t="str">
        <f t="shared" si="0"/>
        <v>19</v>
      </c>
      <c r="AD19" s="32">
        <f t="shared" si="10"/>
        <v>201</v>
      </c>
      <c r="AE19" s="32">
        <f t="shared" si="11"/>
        <v>173</v>
      </c>
      <c r="AF19" t="b">
        <f t="shared" si="12"/>
        <v>1</v>
      </c>
      <c r="AG19" t="b">
        <f t="shared" si="13"/>
        <v>1</v>
      </c>
      <c r="AH19">
        <f t="shared" si="14"/>
        <v>14</v>
      </c>
      <c r="AI19">
        <f t="shared" si="15"/>
        <v>16</v>
      </c>
      <c r="AJ19" t="str">
        <f t="shared" si="16"/>
        <v>21 - Spengler/innen, Rohrinstallateure, Metallverbinder/innen</v>
      </c>
    </row>
    <row r="20" spans="1:36" x14ac:dyDescent="0.25">
      <c r="A20" s="4" t="s">
        <v>81</v>
      </c>
      <c r="B20" s="12">
        <f t="shared" si="1"/>
        <v>0.5</v>
      </c>
      <c r="C20" s="9">
        <f>IF(ISERROR(VLOOKUP(AC20,AL!$A$3:$L$82,3,0)),"",VLOOKUP(AC20,AL!$A$3:$L$82,3,0))</f>
        <v>3</v>
      </c>
      <c r="D20" s="9">
        <f>IF(ISERROR(VLOOKUP(AC20,OS!$A$3:$K$82,3,0)),0,VLOOKUP(AC20,OS!$A$3:$K$82,3,0))</f>
        <v>6</v>
      </c>
      <c r="E20" s="12" t="str">
        <f t="shared" si="2"/>
        <v>-</v>
      </c>
      <c r="F20" s="9">
        <f>IF(ISERROR(VLOOKUP(AC20,AL!$A$3:$L$82,4,0)),"",VLOOKUP(AC20,AL!$A$3:$L$82,4,0))</f>
        <v>0</v>
      </c>
      <c r="G20" s="9">
        <f>IF(ISERROR(VLOOKUP(AC20,OS!$A$3:$K$82,4,0)),0,VLOOKUP(AC20,OS!$A$3:$K$82,4,0))</f>
        <v>0</v>
      </c>
      <c r="H20" s="12">
        <f t="shared" si="3"/>
        <v>0.7857142857142857</v>
      </c>
      <c r="I20" s="9">
        <f>IF(ISERROR(VLOOKUP(AC20,AL!$A$3:$L$82,5,0)),"",VLOOKUP(AC20,AL!$A$3:$L$82,5,0))</f>
        <v>11</v>
      </c>
      <c r="J20" s="13">
        <f>IF(ISERROR(VLOOKUP(AC20,OS!$A$3:$K$82,5,0)),0,VLOOKUP(AC20,OS!$A$3:$K$82,5,0))</f>
        <v>14</v>
      </c>
      <c r="K20" s="34">
        <f t="shared" si="4"/>
        <v>0.75</v>
      </c>
      <c r="L20" s="9">
        <f>IF(ISERROR(VLOOKUP(AC20,AL!$A$3:$L$82,6,0)),"",VLOOKUP(AC20,AL!$A$3:$L$82,6,0))</f>
        <v>3</v>
      </c>
      <c r="M20" s="9">
        <f>IF(ISERROR(VLOOKUP(AC20,OS!$A$3:$K$82,6,0)),0,VLOOKUP(AC20,OS!$A$3:$K$82,6,0))</f>
        <v>4</v>
      </c>
      <c r="N20" s="12">
        <f t="shared" si="5"/>
        <v>1.5</v>
      </c>
      <c r="O20" s="9">
        <f>IF(ISERROR(VLOOKUP(AC20,AL!$A$3:$L$82,7,0)),"",VLOOKUP(AC20,AL!$A$3:$L$82,7,0))</f>
        <v>3</v>
      </c>
      <c r="P20" s="13">
        <f>IF(ISERROR(VLOOKUP(AC20,OS!$A$3:$K$82,7,0)),0,VLOOKUP(AC20,OS!$A$3:$K$82,7,0))</f>
        <v>2</v>
      </c>
      <c r="Q20" s="34">
        <f t="shared" si="6"/>
        <v>0.7142857142857143</v>
      </c>
      <c r="R20" s="9">
        <f>IF(ISERROR(VLOOKUP(AC20,AL!$A$3:$L$82,8,0)),"",VLOOKUP(AC20,AL!$A$3:$L$82,8,0))</f>
        <v>5</v>
      </c>
      <c r="S20" s="9">
        <f>IF(ISERROR(VLOOKUP(AC20,OS!$A$3:$K$82,8,0)),0,VLOOKUP(AC20,OS!$A$3:$K$82,8,0))</f>
        <v>7</v>
      </c>
      <c r="T20" s="12">
        <f t="shared" si="7"/>
        <v>0.88888888888888884</v>
      </c>
      <c r="U20" s="9">
        <f>IF(ISERROR(VLOOKUP(AC20,AL!$A$3:$L$82,9,0)),"",VLOOKUP(AC20,AL!$A$3:$L$82,9,0))</f>
        <v>8</v>
      </c>
      <c r="V20" s="13">
        <f>IF(ISERROR(VLOOKUP(AC20,OS!$A$3:$K$82,9,0)),0,VLOOKUP(AC20,OS!$A$3:$K$82,9,0))</f>
        <v>9</v>
      </c>
      <c r="W20" s="34">
        <f t="shared" si="8"/>
        <v>0.17142857142857143</v>
      </c>
      <c r="X20" s="9">
        <f>IF(ISERROR(VLOOKUP(AC20,AL!$A$3:$L$82,10,0)),"",VLOOKUP(AC20,AL!$A$3:$L$82,10,0))</f>
        <v>6</v>
      </c>
      <c r="Y20" s="9">
        <f>IF(ISERROR(VLOOKUP(AC20,OS!$A$3:$K$82,10,0)),0,VLOOKUP(AC20,OS!$A$3:$K$82,10,0))</f>
        <v>35</v>
      </c>
      <c r="Z20" s="31">
        <f t="shared" si="9"/>
        <v>0.50649350649350644</v>
      </c>
      <c r="AA20" s="9">
        <f>IF(ISERROR(VLOOKUP(AC20,AL!$A$3:$L$82,11,0)),"",VLOOKUP(AC20,AL!$A$3:$L$82,11,0))</f>
        <v>39</v>
      </c>
      <c r="AB20" s="42">
        <f>IF(ISERROR(VLOOKUP(AC20,OS!$A$3:$K$82,11,0)),0,VLOOKUP(AC20,OS!$A$3:$K$82,11,0))</f>
        <v>77</v>
      </c>
      <c r="AC20" s="36" t="str">
        <f t="shared" si="0"/>
        <v>20</v>
      </c>
      <c r="AD20" s="32">
        <f t="shared" si="10"/>
        <v>39</v>
      </c>
      <c r="AE20" s="32">
        <f t="shared" si="11"/>
        <v>77</v>
      </c>
      <c r="AF20" t="b">
        <f t="shared" si="12"/>
        <v>1</v>
      </c>
      <c r="AG20" t="b">
        <f t="shared" si="13"/>
        <v>1</v>
      </c>
      <c r="AH20">
        <f t="shared" si="14"/>
        <v>15</v>
      </c>
      <c r="AI20">
        <f t="shared" si="15"/>
        <v>17</v>
      </c>
      <c r="AJ20" t="str">
        <f t="shared" si="16"/>
        <v>22 - Mechaniker/innen u. verwandte Ber., Schmuckwarenmacher/innen</v>
      </c>
    </row>
    <row r="21" spans="1:36" x14ac:dyDescent="0.25">
      <c r="A21" s="4" t="s">
        <v>82</v>
      </c>
      <c r="B21" s="12">
        <f t="shared" si="1"/>
        <v>0.5</v>
      </c>
      <c r="C21" s="9">
        <f>IF(ISERROR(VLOOKUP(AC21,AL!$A$3:$L$82,3,0)),"",VLOOKUP(AC21,AL!$A$3:$L$82,3,0))</f>
        <v>3</v>
      </c>
      <c r="D21" s="9">
        <f>IF(ISERROR(VLOOKUP(AC21,OS!$A$3:$K$82,3,0)),0,VLOOKUP(AC21,OS!$A$3:$K$82,3,0))</f>
        <v>6</v>
      </c>
      <c r="E21" s="12">
        <f t="shared" si="2"/>
        <v>0.375</v>
      </c>
      <c r="F21" s="9">
        <f>IF(ISERROR(VLOOKUP(AC21,AL!$A$3:$L$82,4,0)),"",VLOOKUP(AC21,AL!$A$3:$L$82,4,0))</f>
        <v>3</v>
      </c>
      <c r="G21" s="9">
        <f>IF(ISERROR(VLOOKUP(AC21,OS!$A$3:$K$82,4,0)),0,VLOOKUP(AC21,OS!$A$3:$K$82,4,0))</f>
        <v>8</v>
      </c>
      <c r="H21" s="12">
        <f t="shared" si="3"/>
        <v>0.74193548387096775</v>
      </c>
      <c r="I21" s="9">
        <f>IF(ISERROR(VLOOKUP(AC21,AL!$A$3:$L$82,5,0)),"",VLOOKUP(AC21,AL!$A$3:$L$82,5,0))</f>
        <v>23</v>
      </c>
      <c r="J21" s="13">
        <f>IF(ISERROR(VLOOKUP(AC21,OS!$A$3:$K$82,5,0)),0,VLOOKUP(AC21,OS!$A$3:$K$82,5,0))</f>
        <v>31</v>
      </c>
      <c r="K21" s="34">
        <f t="shared" si="4"/>
        <v>0.4642857142857143</v>
      </c>
      <c r="L21" s="9">
        <f>IF(ISERROR(VLOOKUP(AC21,AL!$A$3:$L$82,6,0)),"",VLOOKUP(AC21,AL!$A$3:$L$82,6,0))</f>
        <v>13</v>
      </c>
      <c r="M21" s="9">
        <f>IF(ISERROR(VLOOKUP(AC21,OS!$A$3:$K$82,6,0)),0,VLOOKUP(AC21,OS!$A$3:$K$82,6,0))</f>
        <v>28</v>
      </c>
      <c r="N21" s="12">
        <f t="shared" si="5"/>
        <v>1.6666666666666667</v>
      </c>
      <c r="O21" s="9">
        <f>IF(ISERROR(VLOOKUP(AC21,AL!$A$3:$L$82,7,0)),"",VLOOKUP(AC21,AL!$A$3:$L$82,7,0))</f>
        <v>10</v>
      </c>
      <c r="P21" s="13">
        <f>IF(ISERROR(VLOOKUP(AC21,OS!$A$3:$K$82,7,0)),0,VLOOKUP(AC21,OS!$A$3:$K$82,7,0))</f>
        <v>6</v>
      </c>
      <c r="Q21" s="34">
        <f t="shared" si="6"/>
        <v>0.296875</v>
      </c>
      <c r="R21" s="9">
        <f>IF(ISERROR(VLOOKUP(AC21,AL!$A$3:$L$82,8,0)),"",VLOOKUP(AC21,AL!$A$3:$L$82,8,0))</f>
        <v>19</v>
      </c>
      <c r="S21" s="9">
        <f>IF(ISERROR(VLOOKUP(AC21,OS!$A$3:$K$82,8,0)),0,VLOOKUP(AC21,OS!$A$3:$K$82,8,0))</f>
        <v>64</v>
      </c>
      <c r="T21" s="12">
        <f t="shared" si="7"/>
        <v>0.66666666666666663</v>
      </c>
      <c r="U21" s="9">
        <f>IF(ISERROR(VLOOKUP(AC21,AL!$A$3:$L$82,9,0)),"",VLOOKUP(AC21,AL!$A$3:$L$82,9,0))</f>
        <v>6</v>
      </c>
      <c r="V21" s="13">
        <f>IF(ISERROR(VLOOKUP(AC21,OS!$A$3:$K$82,9,0)),0,VLOOKUP(AC21,OS!$A$3:$K$82,9,0))</f>
        <v>9</v>
      </c>
      <c r="W21" s="34">
        <f t="shared" si="8"/>
        <v>0.13333333333333333</v>
      </c>
      <c r="X21" s="9">
        <f>IF(ISERROR(VLOOKUP(AC21,AL!$A$3:$L$82,10,0)),"",VLOOKUP(AC21,AL!$A$3:$L$82,10,0))</f>
        <v>4</v>
      </c>
      <c r="Y21" s="9">
        <f>IF(ISERROR(VLOOKUP(AC21,OS!$A$3:$K$82,10,0)),0,VLOOKUP(AC21,OS!$A$3:$K$82,10,0))</f>
        <v>30</v>
      </c>
      <c r="Z21" s="31">
        <f t="shared" si="9"/>
        <v>0.44505494505494503</v>
      </c>
      <c r="AA21" s="9">
        <f>IF(ISERROR(VLOOKUP(AC21,AL!$A$3:$L$82,11,0)),"",VLOOKUP(AC21,AL!$A$3:$L$82,11,0))</f>
        <v>81</v>
      </c>
      <c r="AB21" s="42">
        <f>IF(ISERROR(VLOOKUP(AC21,OS!$A$3:$K$82,11,0)),0,VLOOKUP(AC21,OS!$A$3:$K$82,11,0))</f>
        <v>182</v>
      </c>
      <c r="AC21" s="36" t="str">
        <f t="shared" si="0"/>
        <v>21</v>
      </c>
      <c r="AD21" s="32">
        <f t="shared" si="10"/>
        <v>81</v>
      </c>
      <c r="AE21" s="32">
        <f t="shared" si="11"/>
        <v>182</v>
      </c>
      <c r="AF21" t="b">
        <f t="shared" si="12"/>
        <v>1</v>
      </c>
      <c r="AG21" t="b">
        <f t="shared" si="13"/>
        <v>1</v>
      </c>
      <c r="AH21">
        <f t="shared" si="14"/>
        <v>16</v>
      </c>
      <c r="AI21">
        <f t="shared" si="15"/>
        <v>18</v>
      </c>
      <c r="AJ21" t="str">
        <f t="shared" si="16"/>
        <v>23 - Übrige Metallwarenmacher/innen,Met.-oberflächenveredler/innen</v>
      </c>
    </row>
    <row r="22" spans="1:36" x14ac:dyDescent="0.25">
      <c r="A22" s="4" t="s">
        <v>83</v>
      </c>
      <c r="B22" s="12">
        <f t="shared" si="1"/>
        <v>0.66666666666666663</v>
      </c>
      <c r="C22" s="9">
        <f>IF(ISERROR(VLOOKUP(AC22,AL!$A$3:$L$82,3,0)),"",VLOOKUP(AC22,AL!$A$3:$L$82,3,0))</f>
        <v>2</v>
      </c>
      <c r="D22" s="9">
        <f>IF(ISERROR(VLOOKUP(AC22,OS!$A$3:$K$82,3,0)),0,VLOOKUP(AC22,OS!$A$3:$K$82,3,0))</f>
        <v>3</v>
      </c>
      <c r="E22" s="12">
        <f t="shared" si="2"/>
        <v>0.5</v>
      </c>
      <c r="F22" s="9">
        <f>IF(ISERROR(VLOOKUP(AC22,AL!$A$3:$L$82,4,0)),"",VLOOKUP(AC22,AL!$A$3:$L$82,4,0))</f>
        <v>3</v>
      </c>
      <c r="G22" s="9">
        <f>IF(ISERROR(VLOOKUP(AC22,OS!$A$3:$K$82,4,0)),0,VLOOKUP(AC22,OS!$A$3:$K$82,4,0))</f>
        <v>6</v>
      </c>
      <c r="H22" s="12">
        <f t="shared" si="3"/>
        <v>0.7857142857142857</v>
      </c>
      <c r="I22" s="9">
        <f>IF(ISERROR(VLOOKUP(AC22,AL!$A$3:$L$82,5,0)),"",VLOOKUP(AC22,AL!$A$3:$L$82,5,0))</f>
        <v>44</v>
      </c>
      <c r="J22" s="13">
        <f>IF(ISERROR(VLOOKUP(AC22,OS!$A$3:$K$82,5,0)),0,VLOOKUP(AC22,OS!$A$3:$K$82,5,0))</f>
        <v>56</v>
      </c>
      <c r="K22" s="34">
        <f t="shared" si="4"/>
        <v>0.43478260869565216</v>
      </c>
      <c r="L22" s="9">
        <f>IF(ISERROR(VLOOKUP(AC22,AL!$A$3:$L$82,6,0)),"",VLOOKUP(AC22,AL!$A$3:$L$82,6,0))</f>
        <v>10</v>
      </c>
      <c r="M22" s="9">
        <f>IF(ISERROR(VLOOKUP(AC22,OS!$A$3:$K$82,6,0)),0,VLOOKUP(AC22,OS!$A$3:$K$82,6,0))</f>
        <v>23</v>
      </c>
      <c r="N22" s="12">
        <f t="shared" si="5"/>
        <v>0.375</v>
      </c>
      <c r="O22" s="9">
        <f>IF(ISERROR(VLOOKUP(AC22,AL!$A$3:$L$82,7,0)),"",VLOOKUP(AC22,AL!$A$3:$L$82,7,0))</f>
        <v>6</v>
      </c>
      <c r="P22" s="13">
        <f>IF(ISERROR(VLOOKUP(AC22,OS!$A$3:$K$82,7,0)),0,VLOOKUP(AC22,OS!$A$3:$K$82,7,0))</f>
        <v>16</v>
      </c>
      <c r="Q22" s="34">
        <f t="shared" si="6"/>
        <v>0.72549019607843135</v>
      </c>
      <c r="R22" s="9">
        <f>IF(ISERROR(VLOOKUP(AC22,AL!$A$3:$L$82,8,0)),"",VLOOKUP(AC22,AL!$A$3:$L$82,8,0))</f>
        <v>37</v>
      </c>
      <c r="S22" s="9">
        <f>IF(ISERROR(VLOOKUP(AC22,OS!$A$3:$K$82,8,0)),0,VLOOKUP(AC22,OS!$A$3:$K$82,8,0))</f>
        <v>51</v>
      </c>
      <c r="T22" s="12">
        <f t="shared" si="7"/>
        <v>2</v>
      </c>
      <c r="U22" s="9">
        <f>IF(ISERROR(VLOOKUP(AC22,AL!$A$3:$L$82,9,0)),"",VLOOKUP(AC22,AL!$A$3:$L$82,9,0))</f>
        <v>12</v>
      </c>
      <c r="V22" s="13">
        <f>IF(ISERROR(VLOOKUP(AC22,OS!$A$3:$K$82,9,0)),0,VLOOKUP(AC22,OS!$A$3:$K$82,9,0))</f>
        <v>6</v>
      </c>
      <c r="W22" s="34">
        <f t="shared" si="8"/>
        <v>0.16666666666666666</v>
      </c>
      <c r="X22" s="9">
        <f>IF(ISERROR(VLOOKUP(AC22,AL!$A$3:$L$82,10,0)),"",VLOOKUP(AC22,AL!$A$3:$L$82,10,0))</f>
        <v>4</v>
      </c>
      <c r="Y22" s="9">
        <f>IF(ISERROR(VLOOKUP(AC22,OS!$A$3:$K$82,10,0)),0,VLOOKUP(AC22,OS!$A$3:$K$82,10,0))</f>
        <v>24</v>
      </c>
      <c r="Z22" s="31">
        <f t="shared" si="9"/>
        <v>0.63783783783783787</v>
      </c>
      <c r="AA22" s="9">
        <f>IF(ISERROR(VLOOKUP(AC22,AL!$A$3:$L$82,11,0)),"",VLOOKUP(AC22,AL!$A$3:$L$82,11,0))</f>
        <v>118</v>
      </c>
      <c r="AB22" s="42">
        <f>IF(ISERROR(VLOOKUP(AC22,OS!$A$3:$K$82,11,0)),0,VLOOKUP(AC22,OS!$A$3:$K$82,11,0))</f>
        <v>185</v>
      </c>
      <c r="AC22" s="36" t="str">
        <f t="shared" si="0"/>
        <v>22</v>
      </c>
      <c r="AD22" s="32">
        <f t="shared" si="10"/>
        <v>118</v>
      </c>
      <c r="AE22" s="32">
        <f t="shared" si="11"/>
        <v>185</v>
      </c>
      <c r="AF22" t="b">
        <f t="shared" si="12"/>
        <v>1</v>
      </c>
      <c r="AG22" t="b">
        <f t="shared" si="13"/>
        <v>1</v>
      </c>
      <c r="AH22">
        <f t="shared" si="14"/>
        <v>17</v>
      </c>
      <c r="AI22">
        <f t="shared" si="15"/>
        <v>19</v>
      </c>
      <c r="AJ22" t="str">
        <f t="shared" si="16"/>
        <v>24 - Elektriker/innen</v>
      </c>
    </row>
    <row r="23" spans="1:36" x14ac:dyDescent="0.25">
      <c r="A23" s="4" t="s">
        <v>84</v>
      </c>
      <c r="B23" s="12">
        <f t="shared" si="1"/>
        <v>0</v>
      </c>
      <c r="C23" s="9">
        <f>IF(ISERROR(VLOOKUP(AC23,AL!$A$3:$L$82,3,0)),"",VLOOKUP(AC23,AL!$A$3:$L$82,3,0))</f>
        <v>0</v>
      </c>
      <c r="D23" s="9">
        <f>IF(ISERROR(VLOOKUP(AC23,OS!$A$3:$K$82,3,0)),0,VLOOKUP(AC23,OS!$A$3:$K$82,3,0))</f>
        <v>2</v>
      </c>
      <c r="E23" s="12" t="str">
        <f t="shared" si="2"/>
        <v>-</v>
      </c>
      <c r="F23" s="9">
        <f>IF(ISERROR(VLOOKUP(AC23,AL!$A$3:$L$82,4,0)),"",VLOOKUP(AC23,AL!$A$3:$L$82,4,0))</f>
        <v>2</v>
      </c>
      <c r="G23" s="9">
        <f>IF(ISERROR(VLOOKUP(AC23,OS!$A$3:$K$82,4,0)),0,VLOOKUP(AC23,OS!$A$3:$K$82,4,0))</f>
        <v>0</v>
      </c>
      <c r="H23" s="12">
        <f t="shared" si="3"/>
        <v>2.6</v>
      </c>
      <c r="I23" s="9">
        <f>IF(ISERROR(VLOOKUP(AC23,AL!$A$3:$L$82,5,0)),"",VLOOKUP(AC23,AL!$A$3:$L$82,5,0))</f>
        <v>13</v>
      </c>
      <c r="J23" s="13">
        <f>IF(ISERROR(VLOOKUP(AC23,OS!$A$3:$K$82,5,0)),0,VLOOKUP(AC23,OS!$A$3:$K$82,5,0))</f>
        <v>5</v>
      </c>
      <c r="K23" s="34" t="str">
        <f t="shared" si="4"/>
        <v>-</v>
      </c>
      <c r="L23" s="9">
        <f>IF(ISERROR(VLOOKUP(AC23,AL!$A$3:$L$82,6,0)),"",VLOOKUP(AC23,AL!$A$3:$L$82,6,0))</f>
        <v>0</v>
      </c>
      <c r="M23" s="9">
        <f>IF(ISERROR(VLOOKUP(AC23,OS!$A$3:$K$82,6,0)),0,VLOOKUP(AC23,OS!$A$3:$K$82,6,0))</f>
        <v>0</v>
      </c>
      <c r="N23" s="12">
        <f t="shared" si="5"/>
        <v>0.5</v>
      </c>
      <c r="O23" s="9">
        <f>IF(ISERROR(VLOOKUP(AC23,AL!$A$3:$L$82,7,0)),"",VLOOKUP(AC23,AL!$A$3:$L$82,7,0))</f>
        <v>1</v>
      </c>
      <c r="P23" s="13">
        <f>IF(ISERROR(VLOOKUP(AC23,OS!$A$3:$K$82,7,0)),0,VLOOKUP(AC23,OS!$A$3:$K$82,7,0))</f>
        <v>2</v>
      </c>
      <c r="Q23" s="34">
        <f t="shared" si="6"/>
        <v>1.75</v>
      </c>
      <c r="R23" s="9">
        <f>IF(ISERROR(VLOOKUP(AC23,AL!$A$3:$L$82,8,0)),"",VLOOKUP(AC23,AL!$A$3:$L$82,8,0))</f>
        <v>7</v>
      </c>
      <c r="S23" s="9">
        <f>IF(ISERROR(VLOOKUP(AC23,OS!$A$3:$K$82,8,0)),0,VLOOKUP(AC23,OS!$A$3:$K$82,8,0))</f>
        <v>4</v>
      </c>
      <c r="T23" s="12">
        <f t="shared" si="7"/>
        <v>6</v>
      </c>
      <c r="U23" s="9">
        <f>IF(ISERROR(VLOOKUP(AC23,AL!$A$3:$L$82,9,0)),"",VLOOKUP(AC23,AL!$A$3:$L$82,9,0))</f>
        <v>6</v>
      </c>
      <c r="V23" s="13">
        <f>IF(ISERROR(VLOOKUP(AC23,OS!$A$3:$K$82,9,0)),0,VLOOKUP(AC23,OS!$A$3:$K$82,9,0))</f>
        <v>1</v>
      </c>
      <c r="W23" s="34" t="str">
        <f t="shared" si="8"/>
        <v>-</v>
      </c>
      <c r="X23" s="9">
        <f>IF(ISERROR(VLOOKUP(AC23,AL!$A$3:$L$82,10,0)),"",VLOOKUP(AC23,AL!$A$3:$L$82,10,0))</f>
        <v>6</v>
      </c>
      <c r="Y23" s="9">
        <f>IF(ISERROR(VLOOKUP(AC23,OS!$A$3:$K$82,10,0)),0,VLOOKUP(AC23,OS!$A$3:$K$82,10,0))</f>
        <v>0</v>
      </c>
      <c r="Z23" s="31">
        <f t="shared" si="9"/>
        <v>2.5</v>
      </c>
      <c r="AA23" s="9">
        <f>IF(ISERROR(VLOOKUP(AC23,AL!$A$3:$L$82,11,0)),"",VLOOKUP(AC23,AL!$A$3:$L$82,11,0))</f>
        <v>35</v>
      </c>
      <c r="AB23" s="42">
        <f>IF(ISERROR(VLOOKUP(AC23,OS!$A$3:$K$82,11,0)),0,VLOOKUP(AC23,OS!$A$3:$K$82,11,0))</f>
        <v>14</v>
      </c>
      <c r="AC23" s="36" t="str">
        <f t="shared" si="0"/>
        <v>23</v>
      </c>
      <c r="AD23" s="32">
        <f t="shared" si="10"/>
        <v>35</v>
      </c>
      <c r="AE23" s="32">
        <f t="shared" si="11"/>
        <v>14</v>
      </c>
      <c r="AF23" t="b">
        <f t="shared" si="12"/>
        <v>1</v>
      </c>
      <c r="AG23" t="b">
        <f t="shared" si="13"/>
        <v>1</v>
      </c>
      <c r="AH23">
        <f t="shared" si="14"/>
        <v>18</v>
      </c>
      <c r="AI23">
        <f t="shared" si="15"/>
        <v>20</v>
      </c>
      <c r="AJ23" t="str">
        <f t="shared" si="16"/>
        <v>25 - Holzverarbeiter/innen</v>
      </c>
    </row>
    <row r="24" spans="1:36" x14ac:dyDescent="0.25">
      <c r="A24" s="4" t="s">
        <v>23</v>
      </c>
      <c r="B24" s="12">
        <f t="shared" si="1"/>
        <v>0.625</v>
      </c>
      <c r="C24" s="9">
        <f>IF(ISERROR(VLOOKUP(AC24,AL!$A$3:$L$82,3,0)),"",VLOOKUP(AC24,AL!$A$3:$L$82,3,0))</f>
        <v>5</v>
      </c>
      <c r="D24" s="9">
        <f>IF(ISERROR(VLOOKUP(AC24,OS!$A$3:$K$82,3,0)),0,VLOOKUP(AC24,OS!$A$3:$K$82,3,0))</f>
        <v>8</v>
      </c>
      <c r="E24" s="12">
        <f t="shared" si="2"/>
        <v>0.25</v>
      </c>
      <c r="F24" s="9">
        <f>IF(ISERROR(VLOOKUP(AC24,AL!$A$3:$L$82,4,0)),"",VLOOKUP(AC24,AL!$A$3:$L$82,4,0))</f>
        <v>1</v>
      </c>
      <c r="G24" s="9">
        <f>IF(ISERROR(VLOOKUP(AC24,OS!$A$3:$K$82,4,0)),0,VLOOKUP(AC24,OS!$A$3:$K$82,4,0))</f>
        <v>4</v>
      </c>
      <c r="H24" s="12">
        <f t="shared" si="3"/>
        <v>0.68</v>
      </c>
      <c r="I24" s="9">
        <f>IF(ISERROR(VLOOKUP(AC24,AL!$A$3:$L$82,5,0)),"",VLOOKUP(AC24,AL!$A$3:$L$82,5,0))</f>
        <v>51</v>
      </c>
      <c r="J24" s="13">
        <f>IF(ISERROR(VLOOKUP(AC24,OS!$A$3:$K$82,5,0)),0,VLOOKUP(AC24,OS!$A$3:$K$82,5,0))</f>
        <v>75</v>
      </c>
      <c r="K24" s="34">
        <f t="shared" si="4"/>
        <v>2</v>
      </c>
      <c r="L24" s="9">
        <f>IF(ISERROR(VLOOKUP(AC24,AL!$A$3:$L$82,6,0)),"",VLOOKUP(AC24,AL!$A$3:$L$82,6,0))</f>
        <v>24</v>
      </c>
      <c r="M24" s="9">
        <f>IF(ISERROR(VLOOKUP(AC24,OS!$A$3:$K$82,6,0)),0,VLOOKUP(AC24,OS!$A$3:$K$82,6,0))</f>
        <v>12</v>
      </c>
      <c r="N24" s="12">
        <f t="shared" si="5"/>
        <v>1.125</v>
      </c>
      <c r="O24" s="9">
        <f>IF(ISERROR(VLOOKUP(AC24,AL!$A$3:$L$82,7,0)),"",VLOOKUP(AC24,AL!$A$3:$L$82,7,0))</f>
        <v>18</v>
      </c>
      <c r="P24" s="13">
        <f>IF(ISERROR(VLOOKUP(AC24,OS!$A$3:$K$82,7,0)),0,VLOOKUP(AC24,OS!$A$3:$K$82,7,0))</f>
        <v>16</v>
      </c>
      <c r="Q24" s="34">
        <f t="shared" si="6"/>
        <v>0.57746478873239437</v>
      </c>
      <c r="R24" s="9">
        <f>IF(ISERROR(VLOOKUP(AC24,AL!$A$3:$L$82,8,0)),"",VLOOKUP(AC24,AL!$A$3:$L$82,8,0))</f>
        <v>41</v>
      </c>
      <c r="S24" s="9">
        <f>IF(ISERROR(VLOOKUP(AC24,OS!$A$3:$K$82,8,0)),0,VLOOKUP(AC24,OS!$A$3:$K$82,8,0))</f>
        <v>71</v>
      </c>
      <c r="T24" s="12">
        <f t="shared" si="7"/>
        <v>2.2857142857142856</v>
      </c>
      <c r="U24" s="9">
        <f>IF(ISERROR(VLOOKUP(AC24,AL!$A$3:$L$82,9,0)),"",VLOOKUP(AC24,AL!$A$3:$L$82,9,0))</f>
        <v>16</v>
      </c>
      <c r="V24" s="13">
        <f>IF(ISERROR(VLOOKUP(AC24,OS!$A$3:$K$82,9,0)),0,VLOOKUP(AC24,OS!$A$3:$K$82,9,0))</f>
        <v>7</v>
      </c>
      <c r="W24" s="34">
        <f t="shared" si="8"/>
        <v>0.44444444444444442</v>
      </c>
      <c r="X24" s="9">
        <f>IF(ISERROR(VLOOKUP(AC24,AL!$A$3:$L$82,10,0)),"",VLOOKUP(AC24,AL!$A$3:$L$82,10,0))</f>
        <v>20</v>
      </c>
      <c r="Y24" s="9">
        <f>IF(ISERROR(VLOOKUP(AC24,OS!$A$3:$K$82,10,0)),0,VLOOKUP(AC24,OS!$A$3:$K$82,10,0))</f>
        <v>45</v>
      </c>
      <c r="Z24" s="31">
        <f t="shared" si="9"/>
        <v>0.73949579831932777</v>
      </c>
      <c r="AA24" s="9">
        <f>IF(ISERROR(VLOOKUP(AC24,AL!$A$3:$L$82,11,0)),"",VLOOKUP(AC24,AL!$A$3:$L$82,11,0))</f>
        <v>176</v>
      </c>
      <c r="AB24" s="42">
        <f>IF(ISERROR(VLOOKUP(AC24,OS!$A$3:$K$82,11,0)),0,VLOOKUP(AC24,OS!$A$3:$K$82,11,0))</f>
        <v>238</v>
      </c>
      <c r="AC24" s="36" t="str">
        <f t="shared" si="0"/>
        <v>24</v>
      </c>
      <c r="AD24" s="32">
        <f t="shared" si="10"/>
        <v>176</v>
      </c>
      <c r="AE24" s="32">
        <f t="shared" si="11"/>
        <v>238</v>
      </c>
      <c r="AF24" t="b">
        <f t="shared" si="12"/>
        <v>1</v>
      </c>
      <c r="AG24" t="b">
        <f t="shared" si="13"/>
        <v>1</v>
      </c>
      <c r="AH24">
        <f t="shared" si="14"/>
        <v>19</v>
      </c>
      <c r="AI24">
        <f t="shared" si="15"/>
        <v>23</v>
      </c>
      <c r="AJ24" t="str">
        <f t="shared" si="16"/>
        <v>28 - Textilberufe</v>
      </c>
    </row>
    <row r="25" spans="1:36" x14ac:dyDescent="0.25">
      <c r="A25" s="4" t="s">
        <v>24</v>
      </c>
      <c r="B25" s="12">
        <f t="shared" si="1"/>
        <v>0.5</v>
      </c>
      <c r="C25" s="9">
        <f>IF(ISERROR(VLOOKUP(AC25,AL!$A$3:$L$82,3,0)),"",VLOOKUP(AC25,AL!$A$3:$L$82,3,0))</f>
        <v>3</v>
      </c>
      <c r="D25" s="9">
        <f>IF(ISERROR(VLOOKUP(AC25,OS!$A$3:$K$82,3,0)),0,VLOOKUP(AC25,OS!$A$3:$K$82,3,0))</f>
        <v>6</v>
      </c>
      <c r="E25" s="12">
        <f t="shared" si="2"/>
        <v>0.21428571428571427</v>
      </c>
      <c r="F25" s="9">
        <f>IF(ISERROR(VLOOKUP(AC25,AL!$A$3:$L$82,4,0)),"",VLOOKUP(AC25,AL!$A$3:$L$82,4,0))</f>
        <v>3</v>
      </c>
      <c r="G25" s="9">
        <f>IF(ISERROR(VLOOKUP(AC25,OS!$A$3:$K$82,4,0)),0,VLOOKUP(AC25,OS!$A$3:$K$82,4,0))</f>
        <v>14</v>
      </c>
      <c r="H25" s="12">
        <f t="shared" si="3"/>
        <v>1.2</v>
      </c>
      <c r="I25" s="9">
        <f>IF(ISERROR(VLOOKUP(AC25,AL!$A$3:$L$82,5,0)),"",VLOOKUP(AC25,AL!$A$3:$L$82,5,0))</f>
        <v>18</v>
      </c>
      <c r="J25" s="13">
        <f>IF(ISERROR(VLOOKUP(AC25,OS!$A$3:$K$82,5,0)),0,VLOOKUP(AC25,OS!$A$3:$K$82,5,0))</f>
        <v>15</v>
      </c>
      <c r="K25" s="34">
        <f t="shared" si="4"/>
        <v>0.84615384615384615</v>
      </c>
      <c r="L25" s="9">
        <f>IF(ISERROR(VLOOKUP(AC25,AL!$A$3:$L$82,6,0)),"",VLOOKUP(AC25,AL!$A$3:$L$82,6,0))</f>
        <v>11</v>
      </c>
      <c r="M25" s="9">
        <f>IF(ISERROR(VLOOKUP(AC25,OS!$A$3:$K$82,6,0)),0,VLOOKUP(AC25,OS!$A$3:$K$82,6,0))</f>
        <v>13</v>
      </c>
      <c r="N25" s="12">
        <f t="shared" si="5"/>
        <v>0.72727272727272729</v>
      </c>
      <c r="O25" s="9">
        <f>IF(ISERROR(VLOOKUP(AC25,AL!$A$3:$L$82,7,0)),"",VLOOKUP(AC25,AL!$A$3:$L$82,7,0))</f>
        <v>8</v>
      </c>
      <c r="P25" s="13">
        <f>IF(ISERROR(VLOOKUP(AC25,OS!$A$3:$K$82,7,0)),0,VLOOKUP(AC25,OS!$A$3:$K$82,7,0))</f>
        <v>11</v>
      </c>
      <c r="Q25" s="34">
        <f t="shared" si="6"/>
        <v>0.5</v>
      </c>
      <c r="R25" s="9">
        <f>IF(ISERROR(VLOOKUP(AC25,AL!$A$3:$L$82,8,0)),"",VLOOKUP(AC25,AL!$A$3:$L$82,8,0))</f>
        <v>17</v>
      </c>
      <c r="S25" s="9">
        <f>IF(ISERROR(VLOOKUP(AC25,OS!$A$3:$K$82,8,0)),0,VLOOKUP(AC25,OS!$A$3:$K$82,8,0))</f>
        <v>34</v>
      </c>
      <c r="T25" s="12">
        <f t="shared" si="7"/>
        <v>0.33333333333333331</v>
      </c>
      <c r="U25" s="9">
        <f>IF(ISERROR(VLOOKUP(AC25,AL!$A$3:$L$82,9,0)),"",VLOOKUP(AC25,AL!$A$3:$L$82,9,0))</f>
        <v>5</v>
      </c>
      <c r="V25" s="13">
        <f>IF(ISERROR(VLOOKUP(AC25,OS!$A$3:$K$82,9,0)),0,VLOOKUP(AC25,OS!$A$3:$K$82,9,0))</f>
        <v>15</v>
      </c>
      <c r="W25" s="34">
        <f t="shared" si="8"/>
        <v>0.52941176470588236</v>
      </c>
      <c r="X25" s="9">
        <f>IF(ISERROR(VLOOKUP(AC25,AL!$A$3:$L$82,10,0)),"",VLOOKUP(AC25,AL!$A$3:$L$82,10,0))</f>
        <v>9</v>
      </c>
      <c r="Y25" s="9">
        <f>IF(ISERROR(VLOOKUP(AC25,OS!$A$3:$K$82,10,0)),0,VLOOKUP(AC25,OS!$A$3:$K$82,10,0))</f>
        <v>17</v>
      </c>
      <c r="Z25" s="31">
        <f t="shared" si="9"/>
        <v>0.59199999999999997</v>
      </c>
      <c r="AA25" s="9">
        <f>IF(ISERROR(VLOOKUP(AC25,AL!$A$3:$L$82,11,0)),"",VLOOKUP(AC25,AL!$A$3:$L$82,11,0))</f>
        <v>74</v>
      </c>
      <c r="AB25" s="42">
        <f>IF(ISERROR(VLOOKUP(AC25,OS!$A$3:$K$82,11,0)),0,VLOOKUP(AC25,OS!$A$3:$K$82,11,0))</f>
        <v>125</v>
      </c>
      <c r="AC25" s="36" t="str">
        <f t="shared" si="0"/>
        <v>25</v>
      </c>
      <c r="AD25" s="32">
        <f t="shared" si="10"/>
        <v>74</v>
      </c>
      <c r="AE25" s="32">
        <f t="shared" si="11"/>
        <v>125</v>
      </c>
      <c r="AF25" t="b">
        <f t="shared" si="12"/>
        <v>1</v>
      </c>
      <c r="AG25" t="b">
        <f t="shared" si="13"/>
        <v>1</v>
      </c>
      <c r="AH25">
        <f t="shared" si="14"/>
        <v>20</v>
      </c>
      <c r="AI25">
        <f t="shared" si="15"/>
        <v>25</v>
      </c>
      <c r="AJ25" t="str">
        <f t="shared" si="16"/>
        <v>30 - Bekleidungshersteller/innen, andere Textilverarbeiter/innen</v>
      </c>
    </row>
    <row r="26" spans="1:36" x14ac:dyDescent="0.25">
      <c r="A26" s="4" t="s">
        <v>25</v>
      </c>
      <c r="B26" s="12" t="str">
        <f t="shared" si="1"/>
        <v>-</v>
      </c>
      <c r="C26" s="9">
        <f>IF(ISERROR(VLOOKUP(AC26,AL!$A$3:$L$82,3,0)),"",VLOOKUP(AC26,AL!$A$3:$L$82,3,0))</f>
        <v>0</v>
      </c>
      <c r="D26" s="9">
        <f>IF(ISERROR(VLOOKUP(AC26,OS!$A$3:$K$82,3,0)),0,VLOOKUP(AC26,OS!$A$3:$K$82,3,0))</f>
        <v>0</v>
      </c>
      <c r="E26" s="12" t="str">
        <f t="shared" si="2"/>
        <v>-</v>
      </c>
      <c r="F26" s="9">
        <f>IF(ISERROR(VLOOKUP(AC26,AL!$A$3:$L$82,4,0)),"",VLOOKUP(AC26,AL!$A$3:$L$82,4,0))</f>
        <v>0</v>
      </c>
      <c r="G26" s="9">
        <f>IF(ISERROR(VLOOKUP(AC26,OS!$A$3:$K$82,4,0)),0,VLOOKUP(AC26,OS!$A$3:$K$82,4,0))</f>
        <v>0</v>
      </c>
      <c r="H26" s="12" t="str">
        <f t="shared" si="3"/>
        <v>-</v>
      </c>
      <c r="I26" s="9">
        <f>IF(ISERROR(VLOOKUP(AC26,AL!$A$3:$L$82,5,0)),"",VLOOKUP(AC26,AL!$A$3:$L$82,5,0))</f>
        <v>0</v>
      </c>
      <c r="J26" s="13">
        <f>IF(ISERROR(VLOOKUP(AC26,OS!$A$3:$K$82,5,0)),0,VLOOKUP(AC26,OS!$A$3:$K$82,5,0))</f>
        <v>0</v>
      </c>
      <c r="K26" s="34" t="str">
        <f t="shared" si="4"/>
        <v>-</v>
      </c>
      <c r="L26" s="9">
        <f>IF(ISERROR(VLOOKUP(AC26,AL!$A$3:$L$82,6,0)),"",VLOOKUP(AC26,AL!$A$3:$L$82,6,0))</f>
        <v>0</v>
      </c>
      <c r="M26" s="9">
        <f>IF(ISERROR(VLOOKUP(AC26,OS!$A$3:$K$82,6,0)),0,VLOOKUP(AC26,OS!$A$3:$K$82,6,0))</f>
        <v>0</v>
      </c>
      <c r="N26" s="12" t="str">
        <f t="shared" si="5"/>
        <v>-</v>
      </c>
      <c r="O26" s="9">
        <f>IF(ISERROR(VLOOKUP(AC26,AL!$A$3:$L$82,7,0)),"",VLOOKUP(AC26,AL!$A$3:$L$82,7,0))</f>
        <v>0</v>
      </c>
      <c r="P26" s="13">
        <f>IF(ISERROR(VLOOKUP(AC26,OS!$A$3:$K$82,7,0)),0,VLOOKUP(AC26,OS!$A$3:$K$82,7,0))</f>
        <v>0</v>
      </c>
      <c r="Q26" s="34" t="str">
        <f t="shared" si="6"/>
        <v>-</v>
      </c>
      <c r="R26" s="9">
        <f>IF(ISERROR(VLOOKUP(AC26,AL!$A$3:$L$82,8,0)),"",VLOOKUP(AC26,AL!$A$3:$L$82,8,0))</f>
        <v>0</v>
      </c>
      <c r="S26" s="9">
        <f>IF(ISERROR(VLOOKUP(AC26,OS!$A$3:$K$82,8,0)),0,VLOOKUP(AC26,OS!$A$3:$K$82,8,0))</f>
        <v>0</v>
      </c>
      <c r="T26" s="12" t="str">
        <f t="shared" si="7"/>
        <v>-</v>
      </c>
      <c r="U26" s="9">
        <f>IF(ISERROR(VLOOKUP(AC26,AL!$A$3:$L$82,9,0)),"",VLOOKUP(AC26,AL!$A$3:$L$82,9,0))</f>
        <v>0</v>
      </c>
      <c r="V26" s="13">
        <f>IF(ISERROR(VLOOKUP(AC26,OS!$A$3:$K$82,9,0)),0,VLOOKUP(AC26,OS!$A$3:$K$82,9,0))</f>
        <v>0</v>
      </c>
      <c r="W26" s="34" t="str">
        <f t="shared" si="8"/>
        <v>-</v>
      </c>
      <c r="X26" s="9">
        <f>IF(ISERROR(VLOOKUP(AC26,AL!$A$3:$L$82,10,0)),"",VLOOKUP(AC26,AL!$A$3:$L$82,10,0))</f>
        <v>0</v>
      </c>
      <c r="Y26" s="9">
        <f>IF(ISERROR(VLOOKUP(AC26,OS!$A$3:$K$82,10,0)),0,VLOOKUP(AC26,OS!$A$3:$K$82,10,0))</f>
        <v>0</v>
      </c>
      <c r="Z26" s="31" t="str">
        <f t="shared" si="9"/>
        <v>-</v>
      </c>
      <c r="AA26" s="9">
        <f>IF(ISERROR(VLOOKUP(AC26,AL!$A$3:$L$82,11,0)),"",VLOOKUP(AC26,AL!$A$3:$L$82,11,0))</f>
        <v>0</v>
      </c>
      <c r="AB26" s="42">
        <f>IF(ISERROR(VLOOKUP(AC26,OS!$A$3:$K$82,11,0)),0,VLOOKUP(AC26,OS!$A$3:$K$82,11,0))</f>
        <v>0</v>
      </c>
      <c r="AC26" s="36" t="str">
        <f t="shared" si="0"/>
        <v>26</v>
      </c>
      <c r="AD26" s="32">
        <f t="shared" si="10"/>
        <v>0</v>
      </c>
      <c r="AE26" s="32">
        <f t="shared" si="11"/>
        <v>0</v>
      </c>
      <c r="AF26" t="b">
        <f t="shared" si="12"/>
        <v>1</v>
      </c>
      <c r="AG26" t="b">
        <f t="shared" si="13"/>
        <v>1</v>
      </c>
      <c r="AH26" t="str">
        <f t="shared" si="14"/>
        <v/>
      </c>
      <c r="AI26">
        <f t="shared" si="15"/>
        <v>26</v>
      </c>
      <c r="AJ26" t="str">
        <f t="shared" si="16"/>
        <v>31 - Bekleidungshersteller/innen, andere Textilverarbeiter/innen</v>
      </c>
    </row>
    <row r="27" spans="1:36" x14ac:dyDescent="0.25">
      <c r="A27" s="4" t="s">
        <v>26</v>
      </c>
      <c r="B27" s="12" t="str">
        <f t="shared" si="1"/>
        <v>-</v>
      </c>
      <c r="C27" s="9">
        <f>IF(ISERROR(VLOOKUP(AC27,AL!$A$3:$L$82,3,0)),"",VLOOKUP(AC27,AL!$A$3:$L$82,3,0))</f>
        <v>0</v>
      </c>
      <c r="D27" s="9">
        <f>IF(ISERROR(VLOOKUP(AC27,OS!$A$3:$K$82,3,0)),0,VLOOKUP(AC27,OS!$A$3:$K$82,3,0))</f>
        <v>0</v>
      </c>
      <c r="E27" s="12" t="str">
        <f t="shared" si="2"/>
        <v>-</v>
      </c>
      <c r="F27" s="9">
        <f>IF(ISERROR(VLOOKUP(AC27,AL!$A$3:$L$82,4,0)),"",VLOOKUP(AC27,AL!$A$3:$L$82,4,0))</f>
        <v>0</v>
      </c>
      <c r="G27" s="9">
        <f>IF(ISERROR(VLOOKUP(AC27,OS!$A$3:$K$82,4,0)),0,VLOOKUP(AC27,OS!$A$3:$K$82,4,0))</f>
        <v>0</v>
      </c>
      <c r="H27" s="12" t="str">
        <f t="shared" si="3"/>
        <v>-</v>
      </c>
      <c r="I27" s="9">
        <f>IF(ISERROR(VLOOKUP(AC27,AL!$A$3:$L$82,5,0)),"",VLOOKUP(AC27,AL!$A$3:$L$82,5,0))</f>
        <v>0</v>
      </c>
      <c r="J27" s="13">
        <f>IF(ISERROR(VLOOKUP(AC27,OS!$A$3:$K$82,5,0)),0,VLOOKUP(AC27,OS!$A$3:$K$82,5,0))</f>
        <v>0</v>
      </c>
      <c r="K27" s="34" t="str">
        <f t="shared" si="4"/>
        <v>-</v>
      </c>
      <c r="L27" s="9">
        <f>IF(ISERROR(VLOOKUP(AC27,AL!$A$3:$L$82,6,0)),"",VLOOKUP(AC27,AL!$A$3:$L$82,6,0))</f>
        <v>0</v>
      </c>
      <c r="M27" s="9">
        <f>IF(ISERROR(VLOOKUP(AC27,OS!$A$3:$K$82,6,0)),0,VLOOKUP(AC27,OS!$A$3:$K$82,6,0))</f>
        <v>0</v>
      </c>
      <c r="N27" s="12" t="str">
        <f t="shared" si="5"/>
        <v>-</v>
      </c>
      <c r="O27" s="9">
        <f>IF(ISERROR(VLOOKUP(AC27,AL!$A$3:$L$82,7,0)),"",VLOOKUP(AC27,AL!$A$3:$L$82,7,0))</f>
        <v>0</v>
      </c>
      <c r="P27" s="13">
        <f>IF(ISERROR(VLOOKUP(AC27,OS!$A$3:$K$82,7,0)),0,VLOOKUP(AC27,OS!$A$3:$K$82,7,0))</f>
        <v>0</v>
      </c>
      <c r="Q27" s="34" t="str">
        <f t="shared" si="6"/>
        <v>-</v>
      </c>
      <c r="R27" s="9">
        <f>IF(ISERROR(VLOOKUP(AC27,AL!$A$3:$L$82,8,0)),"",VLOOKUP(AC27,AL!$A$3:$L$82,8,0))</f>
        <v>0</v>
      </c>
      <c r="S27" s="9">
        <f>IF(ISERROR(VLOOKUP(AC27,OS!$A$3:$K$82,8,0)),0,VLOOKUP(AC27,OS!$A$3:$K$82,8,0))</f>
        <v>0</v>
      </c>
      <c r="T27" s="12" t="str">
        <f t="shared" si="7"/>
        <v>-</v>
      </c>
      <c r="U27" s="9">
        <f>IF(ISERROR(VLOOKUP(AC27,AL!$A$3:$L$82,9,0)),"",VLOOKUP(AC27,AL!$A$3:$L$82,9,0))</f>
        <v>0</v>
      </c>
      <c r="V27" s="13">
        <f>IF(ISERROR(VLOOKUP(AC27,OS!$A$3:$K$82,9,0)),0,VLOOKUP(AC27,OS!$A$3:$K$82,9,0))</f>
        <v>0</v>
      </c>
      <c r="W27" s="34" t="str">
        <f t="shared" si="8"/>
        <v>-</v>
      </c>
      <c r="X27" s="9">
        <f>IF(ISERROR(VLOOKUP(AC27,AL!$A$3:$L$82,10,0)),"",VLOOKUP(AC27,AL!$A$3:$L$82,10,0))</f>
        <v>0</v>
      </c>
      <c r="Y27" s="9">
        <f>IF(ISERROR(VLOOKUP(AC27,OS!$A$3:$K$82,10,0)),0,VLOOKUP(AC27,OS!$A$3:$K$82,10,0))</f>
        <v>0</v>
      </c>
      <c r="Z27" s="31" t="str">
        <f t="shared" si="9"/>
        <v>-</v>
      </c>
      <c r="AA27" s="9">
        <f>IF(ISERROR(VLOOKUP(AC27,AL!$A$3:$L$82,11,0)),"",VLOOKUP(AC27,AL!$A$3:$L$82,11,0))</f>
        <v>0</v>
      </c>
      <c r="AB27" s="42">
        <f>IF(ISERROR(VLOOKUP(AC27,OS!$A$3:$K$82,11,0)),0,VLOOKUP(AC27,OS!$A$3:$K$82,11,0))</f>
        <v>0</v>
      </c>
      <c r="AC27" s="36" t="str">
        <f t="shared" si="0"/>
        <v>27</v>
      </c>
      <c r="AD27" s="32">
        <f t="shared" si="10"/>
        <v>0</v>
      </c>
      <c r="AE27" s="32">
        <f t="shared" si="11"/>
        <v>0</v>
      </c>
      <c r="AF27" t="b">
        <f t="shared" si="12"/>
        <v>1</v>
      </c>
      <c r="AG27" t="b">
        <f t="shared" si="13"/>
        <v>1</v>
      </c>
      <c r="AH27" t="str">
        <f t="shared" si="14"/>
        <v/>
      </c>
      <c r="AI27">
        <f t="shared" si="15"/>
        <v>27</v>
      </c>
      <c r="AJ27" t="str">
        <f t="shared" si="16"/>
        <v>32 - Schuhmacher/innen, Schuharbeiter/innen</v>
      </c>
    </row>
    <row r="28" spans="1:36" x14ac:dyDescent="0.25">
      <c r="A28" s="4" t="s">
        <v>27</v>
      </c>
      <c r="B28" s="12" t="str">
        <f t="shared" si="1"/>
        <v>-</v>
      </c>
      <c r="C28" s="9">
        <f>IF(ISERROR(VLOOKUP(AC28,AL!$A$3:$L$82,3,0)),"",VLOOKUP(AC28,AL!$A$3:$L$82,3,0))</f>
        <v>0</v>
      </c>
      <c r="D28" s="9">
        <f>IF(ISERROR(VLOOKUP(AC28,OS!$A$3:$K$82,3,0)),0,VLOOKUP(AC28,OS!$A$3:$K$82,3,0))</f>
        <v>0</v>
      </c>
      <c r="E28" s="12" t="str">
        <f t="shared" si="2"/>
        <v>-</v>
      </c>
      <c r="F28" s="9">
        <f>IF(ISERROR(VLOOKUP(AC28,AL!$A$3:$L$82,4,0)),"",VLOOKUP(AC28,AL!$A$3:$L$82,4,0))</f>
        <v>0</v>
      </c>
      <c r="G28" s="9">
        <f>IF(ISERROR(VLOOKUP(AC28,OS!$A$3:$K$82,4,0)),0,VLOOKUP(AC28,OS!$A$3:$K$82,4,0))</f>
        <v>0</v>
      </c>
      <c r="H28" s="12" t="str">
        <f t="shared" si="3"/>
        <v>-</v>
      </c>
      <c r="I28" s="9">
        <f>IF(ISERROR(VLOOKUP(AC28,AL!$A$3:$L$82,5,0)),"",VLOOKUP(AC28,AL!$A$3:$L$82,5,0))</f>
        <v>0</v>
      </c>
      <c r="J28" s="13">
        <f>IF(ISERROR(VLOOKUP(AC28,OS!$A$3:$K$82,5,0)),0,VLOOKUP(AC28,OS!$A$3:$K$82,5,0))</f>
        <v>0</v>
      </c>
      <c r="K28" s="34" t="str">
        <f t="shared" si="4"/>
        <v>-</v>
      </c>
      <c r="L28" s="9">
        <f>IF(ISERROR(VLOOKUP(AC28,AL!$A$3:$L$82,6,0)),"",VLOOKUP(AC28,AL!$A$3:$L$82,6,0))</f>
        <v>1</v>
      </c>
      <c r="M28" s="9">
        <f>IF(ISERROR(VLOOKUP(AC28,OS!$A$3:$K$82,6,0)),0,VLOOKUP(AC28,OS!$A$3:$K$82,6,0))</f>
        <v>0</v>
      </c>
      <c r="N28" s="12" t="str">
        <f t="shared" si="5"/>
        <v>-</v>
      </c>
      <c r="O28" s="9">
        <f>IF(ISERROR(VLOOKUP(AC28,AL!$A$3:$L$82,7,0)),"",VLOOKUP(AC28,AL!$A$3:$L$82,7,0))</f>
        <v>0</v>
      </c>
      <c r="P28" s="13">
        <f>IF(ISERROR(VLOOKUP(AC28,OS!$A$3:$K$82,7,0)),0,VLOOKUP(AC28,OS!$A$3:$K$82,7,0))</f>
        <v>0</v>
      </c>
      <c r="Q28" s="34" t="str">
        <f t="shared" si="6"/>
        <v>-</v>
      </c>
      <c r="R28" s="9">
        <f>IF(ISERROR(VLOOKUP(AC28,AL!$A$3:$L$82,8,0)),"",VLOOKUP(AC28,AL!$A$3:$L$82,8,0))</f>
        <v>1</v>
      </c>
      <c r="S28" s="9">
        <f>IF(ISERROR(VLOOKUP(AC28,OS!$A$3:$K$82,8,0)),0,VLOOKUP(AC28,OS!$A$3:$K$82,8,0))</f>
        <v>0</v>
      </c>
      <c r="T28" s="12" t="str">
        <f t="shared" si="7"/>
        <v>-</v>
      </c>
      <c r="U28" s="9">
        <f>IF(ISERROR(VLOOKUP(AC28,AL!$A$3:$L$82,9,0)),"",VLOOKUP(AC28,AL!$A$3:$L$82,9,0))</f>
        <v>0</v>
      </c>
      <c r="V28" s="13">
        <f>IF(ISERROR(VLOOKUP(AC28,OS!$A$3:$K$82,9,0)),0,VLOOKUP(AC28,OS!$A$3:$K$82,9,0))</f>
        <v>0</v>
      </c>
      <c r="W28" s="34" t="str">
        <f t="shared" si="8"/>
        <v>-</v>
      </c>
      <c r="X28" s="9">
        <f>IF(ISERROR(VLOOKUP(AC28,AL!$A$3:$L$82,10,0)),"",VLOOKUP(AC28,AL!$A$3:$L$82,10,0))</f>
        <v>0</v>
      </c>
      <c r="Y28" s="9">
        <f>IF(ISERROR(VLOOKUP(AC28,OS!$A$3:$K$82,10,0)),0,VLOOKUP(AC28,OS!$A$3:$K$82,10,0))</f>
        <v>0</v>
      </c>
      <c r="Z28" s="31" t="str">
        <f t="shared" si="9"/>
        <v>-</v>
      </c>
      <c r="AA28" s="9">
        <f>IF(ISERROR(VLOOKUP(AC28,AL!$A$3:$L$82,11,0)),"",VLOOKUP(AC28,AL!$A$3:$L$82,11,0))</f>
        <v>2</v>
      </c>
      <c r="AB28" s="42">
        <f>IF(ISERROR(VLOOKUP(AC28,OS!$A$3:$K$82,11,0)),0,VLOOKUP(AC28,OS!$A$3:$K$82,11,0))</f>
        <v>0</v>
      </c>
      <c r="AC28" s="36" t="str">
        <f t="shared" si="0"/>
        <v>28</v>
      </c>
      <c r="AD28" s="32">
        <f t="shared" si="10"/>
        <v>2</v>
      </c>
      <c r="AE28" s="32">
        <f t="shared" si="11"/>
        <v>0</v>
      </c>
      <c r="AF28" t="b">
        <f t="shared" si="12"/>
        <v>1</v>
      </c>
      <c r="AG28" t="b">
        <f t="shared" si="13"/>
        <v>1</v>
      </c>
      <c r="AH28">
        <f t="shared" si="14"/>
        <v>23</v>
      </c>
      <c r="AI28">
        <f t="shared" si="15"/>
        <v>28</v>
      </c>
      <c r="AJ28" t="str">
        <f t="shared" si="16"/>
        <v>33 - Holzstoff-, Papierhersteller/innen, Papierverarbeiter/innen</v>
      </c>
    </row>
    <row r="29" spans="1:36" x14ac:dyDescent="0.25">
      <c r="A29" s="4" t="s">
        <v>28</v>
      </c>
      <c r="B29" s="12" t="str">
        <f t="shared" si="1"/>
        <v>-</v>
      </c>
      <c r="C29" s="9">
        <f>IF(ISERROR(VLOOKUP(AC29,AL!$A$3:$L$82,3,0)),"",VLOOKUP(AC29,AL!$A$3:$L$82,3,0))</f>
        <v>0</v>
      </c>
      <c r="D29" s="9">
        <f>IF(ISERROR(VLOOKUP(AC29,OS!$A$3:$K$82,3,0)),0,VLOOKUP(AC29,OS!$A$3:$K$82,3,0))</f>
        <v>0</v>
      </c>
      <c r="E29" s="12" t="str">
        <f t="shared" si="2"/>
        <v>-</v>
      </c>
      <c r="F29" s="9">
        <f>IF(ISERROR(VLOOKUP(AC29,AL!$A$3:$L$82,4,0)),"",VLOOKUP(AC29,AL!$A$3:$L$82,4,0))</f>
        <v>0</v>
      </c>
      <c r="G29" s="9">
        <f>IF(ISERROR(VLOOKUP(AC29,OS!$A$3:$K$82,4,0)),0,VLOOKUP(AC29,OS!$A$3:$K$82,4,0))</f>
        <v>0</v>
      </c>
      <c r="H29" s="12" t="str">
        <f t="shared" si="3"/>
        <v>-</v>
      </c>
      <c r="I29" s="9">
        <f>IF(ISERROR(VLOOKUP(AC29,AL!$A$3:$L$82,5,0)),"",VLOOKUP(AC29,AL!$A$3:$L$82,5,0))</f>
        <v>0</v>
      </c>
      <c r="J29" s="13">
        <f>IF(ISERROR(VLOOKUP(AC29,OS!$A$3:$K$82,5,0)),0,VLOOKUP(AC29,OS!$A$3:$K$82,5,0))</f>
        <v>0</v>
      </c>
      <c r="K29" s="34" t="str">
        <f t="shared" si="4"/>
        <v>-</v>
      </c>
      <c r="L29" s="9">
        <f>IF(ISERROR(VLOOKUP(AC29,AL!$A$3:$L$82,6,0)),"",VLOOKUP(AC29,AL!$A$3:$L$82,6,0))</f>
        <v>0</v>
      </c>
      <c r="M29" s="9">
        <f>IF(ISERROR(VLOOKUP(AC29,OS!$A$3:$K$82,6,0)),0,VLOOKUP(AC29,OS!$A$3:$K$82,6,0))</f>
        <v>0</v>
      </c>
      <c r="N29" s="12" t="str">
        <f t="shared" si="5"/>
        <v>-</v>
      </c>
      <c r="O29" s="9">
        <f>IF(ISERROR(VLOOKUP(AC29,AL!$A$3:$L$82,7,0)),"",VLOOKUP(AC29,AL!$A$3:$L$82,7,0))</f>
        <v>0</v>
      </c>
      <c r="P29" s="13">
        <f>IF(ISERROR(VLOOKUP(AC29,OS!$A$3:$K$82,7,0)),0,VLOOKUP(AC29,OS!$A$3:$K$82,7,0))</f>
        <v>0</v>
      </c>
      <c r="Q29" s="34" t="str">
        <f t="shared" si="6"/>
        <v>-</v>
      </c>
      <c r="R29" s="9">
        <f>IF(ISERROR(VLOOKUP(AC29,AL!$A$3:$L$82,8,0)),"",VLOOKUP(AC29,AL!$A$3:$L$82,8,0))</f>
        <v>0</v>
      </c>
      <c r="S29" s="9">
        <f>IF(ISERROR(VLOOKUP(AC29,OS!$A$3:$K$82,8,0)),0,VLOOKUP(AC29,OS!$A$3:$K$82,8,0))</f>
        <v>0</v>
      </c>
      <c r="T29" s="12" t="str">
        <f t="shared" si="7"/>
        <v>-</v>
      </c>
      <c r="U29" s="9">
        <f>IF(ISERROR(VLOOKUP(AC29,AL!$A$3:$L$82,9,0)),"",VLOOKUP(AC29,AL!$A$3:$L$82,9,0))</f>
        <v>0</v>
      </c>
      <c r="V29" s="13">
        <f>IF(ISERROR(VLOOKUP(AC29,OS!$A$3:$K$82,9,0)),0,VLOOKUP(AC29,OS!$A$3:$K$82,9,0))</f>
        <v>0</v>
      </c>
      <c r="W29" s="34" t="str">
        <f t="shared" si="8"/>
        <v>-</v>
      </c>
      <c r="X29" s="9">
        <f>IF(ISERROR(VLOOKUP(AC29,AL!$A$3:$L$82,10,0)),"",VLOOKUP(AC29,AL!$A$3:$L$82,10,0))</f>
        <v>0</v>
      </c>
      <c r="Y29" s="9">
        <f>IF(ISERROR(VLOOKUP(AC29,OS!$A$3:$K$82,10,0)),0,VLOOKUP(AC29,OS!$A$3:$K$82,10,0))</f>
        <v>0</v>
      </c>
      <c r="Z29" s="31" t="str">
        <f t="shared" si="9"/>
        <v>-</v>
      </c>
      <c r="AA29" s="9">
        <f>IF(ISERROR(VLOOKUP(AC29,AL!$A$3:$L$82,11,0)),"",VLOOKUP(AC29,AL!$A$3:$L$82,11,0))</f>
        <v>0</v>
      </c>
      <c r="AB29" s="42">
        <f>IF(ISERROR(VLOOKUP(AC29,OS!$A$3:$K$82,11,0)),0,VLOOKUP(AC29,OS!$A$3:$K$82,11,0))</f>
        <v>0</v>
      </c>
      <c r="AC29" s="36" t="str">
        <f t="shared" si="0"/>
        <v>29</v>
      </c>
      <c r="AD29" s="32">
        <f t="shared" si="10"/>
        <v>0</v>
      </c>
      <c r="AE29" s="32">
        <f t="shared" si="11"/>
        <v>0</v>
      </c>
      <c r="AF29" t="b">
        <f t="shared" si="12"/>
        <v>1</v>
      </c>
      <c r="AG29" t="b">
        <f t="shared" si="13"/>
        <v>1</v>
      </c>
      <c r="AH29" t="str">
        <f t="shared" si="14"/>
        <v/>
      </c>
      <c r="AI29">
        <f t="shared" si="15"/>
        <v>29</v>
      </c>
      <c r="AJ29" t="str">
        <f t="shared" si="16"/>
        <v>34 - Grafische Berufe</v>
      </c>
    </row>
    <row r="30" spans="1:36" x14ac:dyDescent="0.25">
      <c r="A30" s="4" t="s">
        <v>29</v>
      </c>
      <c r="B30" s="12" t="str">
        <f t="shared" si="1"/>
        <v>-</v>
      </c>
      <c r="C30" s="9">
        <f>IF(ISERROR(VLOOKUP(AC30,AL!$A$3:$L$82,3,0)),"",VLOOKUP(AC30,AL!$A$3:$L$82,3,0))</f>
        <v>0</v>
      </c>
      <c r="D30" s="9">
        <f>IF(ISERROR(VLOOKUP(AC30,OS!$A$3:$K$82,3,0)),0,VLOOKUP(AC30,OS!$A$3:$K$82,3,0))</f>
        <v>0</v>
      </c>
      <c r="E30" s="12" t="str">
        <f t="shared" si="2"/>
        <v>-</v>
      </c>
      <c r="F30" s="9">
        <f>IF(ISERROR(VLOOKUP(AC30,AL!$A$3:$L$82,4,0)),"",VLOOKUP(AC30,AL!$A$3:$L$82,4,0))</f>
        <v>1</v>
      </c>
      <c r="G30" s="9">
        <f>IF(ISERROR(VLOOKUP(AC30,OS!$A$3:$K$82,4,0)),0,VLOOKUP(AC30,OS!$A$3:$K$82,4,0))</f>
        <v>0</v>
      </c>
      <c r="H30" s="12" t="str">
        <f t="shared" si="3"/>
        <v>-</v>
      </c>
      <c r="I30" s="9">
        <f>IF(ISERROR(VLOOKUP(AC30,AL!$A$3:$L$82,5,0)),"",VLOOKUP(AC30,AL!$A$3:$L$82,5,0))</f>
        <v>14</v>
      </c>
      <c r="J30" s="13">
        <f>IF(ISERROR(VLOOKUP(AC30,OS!$A$3:$K$82,5,0)),0,VLOOKUP(AC30,OS!$A$3:$K$82,5,0))</f>
        <v>0</v>
      </c>
      <c r="K30" s="34">
        <f t="shared" si="4"/>
        <v>1</v>
      </c>
      <c r="L30" s="9">
        <f>IF(ISERROR(VLOOKUP(AC30,AL!$A$3:$L$82,6,0)),"",VLOOKUP(AC30,AL!$A$3:$L$82,6,0))</f>
        <v>1</v>
      </c>
      <c r="M30" s="9">
        <f>IF(ISERROR(VLOOKUP(AC30,OS!$A$3:$K$82,6,0)),0,VLOOKUP(AC30,OS!$A$3:$K$82,6,0))</f>
        <v>1</v>
      </c>
      <c r="N30" s="12" t="str">
        <f t="shared" si="5"/>
        <v>-</v>
      </c>
      <c r="O30" s="9">
        <f>IF(ISERROR(VLOOKUP(AC30,AL!$A$3:$L$82,7,0)),"",VLOOKUP(AC30,AL!$A$3:$L$82,7,0))</f>
        <v>4</v>
      </c>
      <c r="P30" s="13">
        <f>IF(ISERROR(VLOOKUP(AC30,OS!$A$3:$K$82,7,0)),0,VLOOKUP(AC30,OS!$A$3:$K$82,7,0))</f>
        <v>0</v>
      </c>
      <c r="Q30" s="34">
        <f t="shared" si="6"/>
        <v>3</v>
      </c>
      <c r="R30" s="9">
        <f>IF(ISERROR(VLOOKUP(AC30,AL!$A$3:$L$82,8,0)),"",VLOOKUP(AC30,AL!$A$3:$L$82,8,0))</f>
        <v>3</v>
      </c>
      <c r="S30" s="9">
        <f>IF(ISERROR(VLOOKUP(AC30,OS!$A$3:$K$82,8,0)),0,VLOOKUP(AC30,OS!$A$3:$K$82,8,0))</f>
        <v>1</v>
      </c>
      <c r="T30" s="12" t="str">
        <f t="shared" si="7"/>
        <v>-</v>
      </c>
      <c r="U30" s="9">
        <f>IF(ISERROR(VLOOKUP(AC30,AL!$A$3:$L$82,9,0)),"",VLOOKUP(AC30,AL!$A$3:$L$82,9,0))</f>
        <v>1</v>
      </c>
      <c r="V30" s="13">
        <f>IF(ISERROR(VLOOKUP(AC30,OS!$A$3:$K$82,9,0)),0,VLOOKUP(AC30,OS!$A$3:$K$82,9,0))</f>
        <v>0</v>
      </c>
      <c r="W30" s="34">
        <f t="shared" si="8"/>
        <v>0.66666666666666663</v>
      </c>
      <c r="X30" s="9">
        <f>IF(ISERROR(VLOOKUP(AC30,AL!$A$3:$L$82,10,0)),"",VLOOKUP(AC30,AL!$A$3:$L$82,10,0))</f>
        <v>2</v>
      </c>
      <c r="Y30" s="9">
        <f>IF(ISERROR(VLOOKUP(AC30,OS!$A$3:$K$82,10,0)),0,VLOOKUP(AC30,OS!$A$3:$K$82,10,0))</f>
        <v>3</v>
      </c>
      <c r="Z30" s="31">
        <f t="shared" si="9"/>
        <v>5.2</v>
      </c>
      <c r="AA30" s="9">
        <f>IF(ISERROR(VLOOKUP(AC30,AL!$A$3:$L$82,11,0)),"",VLOOKUP(AC30,AL!$A$3:$L$82,11,0))</f>
        <v>26</v>
      </c>
      <c r="AB30" s="42">
        <f>IF(ISERROR(VLOOKUP(AC30,OS!$A$3:$K$82,11,0)),0,VLOOKUP(AC30,OS!$A$3:$K$82,11,0))</f>
        <v>5</v>
      </c>
      <c r="AC30" s="36" t="str">
        <f t="shared" si="0"/>
        <v>30</v>
      </c>
      <c r="AD30" s="32">
        <f t="shared" si="10"/>
        <v>26</v>
      </c>
      <c r="AE30" s="32">
        <f t="shared" si="11"/>
        <v>5</v>
      </c>
      <c r="AF30" t="b">
        <f t="shared" si="12"/>
        <v>1</v>
      </c>
      <c r="AG30" t="b">
        <f t="shared" si="13"/>
        <v>1</v>
      </c>
      <c r="AH30">
        <f t="shared" si="14"/>
        <v>25</v>
      </c>
      <c r="AI30">
        <f t="shared" si="15"/>
        <v>30</v>
      </c>
      <c r="AJ30" t="str">
        <f t="shared" si="16"/>
        <v>35 - Chemie-, Gummiarbeiter/innen, Kunststoffverarbeiter/innen</v>
      </c>
    </row>
    <row r="31" spans="1:36" x14ac:dyDescent="0.25">
      <c r="A31" s="4" t="s">
        <v>30</v>
      </c>
      <c r="B31" s="12" t="str">
        <f t="shared" si="1"/>
        <v>-</v>
      </c>
      <c r="C31" s="9">
        <f>IF(ISERROR(VLOOKUP(AC31,AL!$A$3:$L$82,3,0)),"",VLOOKUP(AC31,AL!$A$3:$L$82,3,0))</f>
        <v>2</v>
      </c>
      <c r="D31" s="9">
        <f>IF(ISERROR(VLOOKUP(AC31,OS!$A$3:$K$82,3,0)),0,VLOOKUP(AC31,OS!$A$3:$K$82,3,0))</f>
        <v>0</v>
      </c>
      <c r="E31" s="12" t="str">
        <f t="shared" si="2"/>
        <v>-</v>
      </c>
      <c r="F31" s="9">
        <f>IF(ISERROR(VLOOKUP(AC31,AL!$A$3:$L$82,4,0)),"",VLOOKUP(AC31,AL!$A$3:$L$82,4,0))</f>
        <v>0</v>
      </c>
      <c r="G31" s="9">
        <f>IF(ISERROR(VLOOKUP(AC31,OS!$A$3:$K$82,4,0)),0,VLOOKUP(AC31,OS!$A$3:$K$82,4,0))</f>
        <v>0</v>
      </c>
      <c r="H31" s="12" t="str">
        <f t="shared" si="3"/>
        <v>-</v>
      </c>
      <c r="I31" s="9">
        <f>IF(ISERROR(VLOOKUP(AC31,AL!$A$3:$L$82,5,0)),"",VLOOKUP(AC31,AL!$A$3:$L$82,5,0))</f>
        <v>2</v>
      </c>
      <c r="J31" s="13">
        <f>IF(ISERROR(VLOOKUP(AC31,OS!$A$3:$K$82,5,0)),0,VLOOKUP(AC31,OS!$A$3:$K$82,5,0))</f>
        <v>0</v>
      </c>
      <c r="K31" s="34" t="str">
        <f t="shared" si="4"/>
        <v>-</v>
      </c>
      <c r="L31" s="9">
        <f>IF(ISERROR(VLOOKUP(AC31,AL!$A$3:$L$82,6,0)),"",VLOOKUP(AC31,AL!$A$3:$L$82,6,0))</f>
        <v>1</v>
      </c>
      <c r="M31" s="9">
        <f>IF(ISERROR(VLOOKUP(AC31,OS!$A$3:$K$82,6,0)),0,VLOOKUP(AC31,OS!$A$3:$K$82,6,0))</f>
        <v>0</v>
      </c>
      <c r="N31" s="12">
        <f t="shared" si="5"/>
        <v>0</v>
      </c>
      <c r="O31" s="9">
        <f>IF(ISERROR(VLOOKUP(AC31,AL!$A$3:$L$82,7,0)),"",VLOOKUP(AC31,AL!$A$3:$L$82,7,0))</f>
        <v>0</v>
      </c>
      <c r="P31" s="13">
        <f>IF(ISERROR(VLOOKUP(AC31,OS!$A$3:$K$82,7,0)),0,VLOOKUP(AC31,OS!$A$3:$K$82,7,0))</f>
        <v>1</v>
      </c>
      <c r="Q31" s="34">
        <f t="shared" si="6"/>
        <v>3</v>
      </c>
      <c r="R31" s="9">
        <f>IF(ISERROR(VLOOKUP(AC31,AL!$A$3:$L$82,8,0)),"",VLOOKUP(AC31,AL!$A$3:$L$82,8,0))</f>
        <v>3</v>
      </c>
      <c r="S31" s="9">
        <f>IF(ISERROR(VLOOKUP(AC31,OS!$A$3:$K$82,8,0)),0,VLOOKUP(AC31,OS!$A$3:$K$82,8,0))</f>
        <v>1</v>
      </c>
      <c r="T31" s="12">
        <f t="shared" si="7"/>
        <v>2</v>
      </c>
      <c r="U31" s="9">
        <f>IF(ISERROR(VLOOKUP(AC31,AL!$A$3:$L$82,9,0)),"",VLOOKUP(AC31,AL!$A$3:$L$82,9,0))</f>
        <v>2</v>
      </c>
      <c r="V31" s="13">
        <f>IF(ISERROR(VLOOKUP(AC31,OS!$A$3:$K$82,9,0)),0,VLOOKUP(AC31,OS!$A$3:$K$82,9,0))</f>
        <v>1</v>
      </c>
      <c r="W31" s="34" t="str">
        <f t="shared" si="8"/>
        <v>-</v>
      </c>
      <c r="X31" s="9">
        <f>IF(ISERROR(VLOOKUP(AC31,AL!$A$3:$L$82,10,0)),"",VLOOKUP(AC31,AL!$A$3:$L$82,10,0))</f>
        <v>0</v>
      </c>
      <c r="Y31" s="9">
        <f>IF(ISERROR(VLOOKUP(AC31,OS!$A$3:$K$82,10,0)),0,VLOOKUP(AC31,OS!$A$3:$K$82,10,0))</f>
        <v>0</v>
      </c>
      <c r="Z31" s="31">
        <f t="shared" si="9"/>
        <v>3.3333333333333335</v>
      </c>
      <c r="AA31" s="9">
        <f>IF(ISERROR(VLOOKUP(AC31,AL!$A$3:$L$82,11,0)),"",VLOOKUP(AC31,AL!$A$3:$L$82,11,0))</f>
        <v>10</v>
      </c>
      <c r="AB31" s="42">
        <f>IF(ISERROR(VLOOKUP(AC31,OS!$A$3:$K$82,11,0)),0,VLOOKUP(AC31,OS!$A$3:$K$82,11,0))</f>
        <v>3</v>
      </c>
      <c r="AC31" s="36" t="str">
        <f t="shared" si="0"/>
        <v>31</v>
      </c>
      <c r="AD31" s="32">
        <f t="shared" si="10"/>
        <v>10</v>
      </c>
      <c r="AE31" s="32">
        <f t="shared" si="11"/>
        <v>3</v>
      </c>
      <c r="AF31" t="b">
        <f t="shared" si="12"/>
        <v>1</v>
      </c>
      <c r="AG31" t="b">
        <f t="shared" si="13"/>
        <v>1</v>
      </c>
      <c r="AH31">
        <f t="shared" si="14"/>
        <v>26</v>
      </c>
      <c r="AI31">
        <f t="shared" si="15"/>
        <v>31</v>
      </c>
      <c r="AJ31" t="str">
        <f t="shared" si="16"/>
        <v>36 - Nahrungs- und Genußmittelhersteller/innen</v>
      </c>
    </row>
    <row r="32" spans="1:36" x14ac:dyDescent="0.25">
      <c r="A32" s="4" t="s">
        <v>31</v>
      </c>
      <c r="B32" s="12" t="str">
        <f t="shared" si="1"/>
        <v>-</v>
      </c>
      <c r="C32" s="9">
        <f>IF(ISERROR(VLOOKUP(AC32,AL!$A$3:$L$82,3,0)),"",VLOOKUP(AC32,AL!$A$3:$L$82,3,0))</f>
        <v>0</v>
      </c>
      <c r="D32" s="9">
        <f>IF(ISERROR(VLOOKUP(AC32,OS!$A$3:$K$82,3,0)),0,VLOOKUP(AC32,OS!$A$3:$K$82,3,0))</f>
        <v>0</v>
      </c>
      <c r="E32" s="12" t="str">
        <f t="shared" si="2"/>
        <v>-</v>
      </c>
      <c r="F32" s="9">
        <f>IF(ISERROR(VLOOKUP(AC32,AL!$A$3:$L$82,4,0)),"",VLOOKUP(AC32,AL!$A$3:$L$82,4,0))</f>
        <v>0</v>
      </c>
      <c r="G32" s="9">
        <f>IF(ISERROR(VLOOKUP(AC32,OS!$A$3:$K$82,4,0)),0,VLOOKUP(AC32,OS!$A$3:$K$82,4,0))</f>
        <v>0</v>
      </c>
      <c r="H32" s="12" t="str">
        <f t="shared" si="3"/>
        <v>-</v>
      </c>
      <c r="I32" s="9">
        <f>IF(ISERROR(VLOOKUP(AC32,AL!$A$3:$L$82,5,0)),"",VLOOKUP(AC32,AL!$A$3:$L$82,5,0))</f>
        <v>0</v>
      </c>
      <c r="J32" s="13">
        <f>IF(ISERROR(VLOOKUP(AC32,OS!$A$3:$K$82,5,0)),0,VLOOKUP(AC32,OS!$A$3:$K$82,5,0))</f>
        <v>0</v>
      </c>
      <c r="K32" s="34" t="str">
        <f t="shared" si="4"/>
        <v>-</v>
      </c>
      <c r="L32" s="9">
        <f>IF(ISERROR(VLOOKUP(AC32,AL!$A$3:$L$82,6,0)),"",VLOOKUP(AC32,AL!$A$3:$L$82,6,0))</f>
        <v>0</v>
      </c>
      <c r="M32" s="9">
        <f>IF(ISERROR(VLOOKUP(AC32,OS!$A$3:$K$82,6,0)),0,VLOOKUP(AC32,OS!$A$3:$K$82,6,0))</f>
        <v>0</v>
      </c>
      <c r="N32" s="12" t="str">
        <f t="shared" si="5"/>
        <v>-</v>
      </c>
      <c r="O32" s="9">
        <f>IF(ISERROR(VLOOKUP(AC32,AL!$A$3:$L$82,7,0)),"",VLOOKUP(AC32,AL!$A$3:$L$82,7,0))</f>
        <v>0</v>
      </c>
      <c r="P32" s="13">
        <f>IF(ISERROR(VLOOKUP(AC32,OS!$A$3:$K$82,7,0)),0,VLOOKUP(AC32,OS!$A$3:$K$82,7,0))</f>
        <v>0</v>
      </c>
      <c r="Q32" s="34" t="str">
        <f t="shared" si="6"/>
        <v>-</v>
      </c>
      <c r="R32" s="9">
        <f>IF(ISERROR(VLOOKUP(AC32,AL!$A$3:$L$82,8,0)),"",VLOOKUP(AC32,AL!$A$3:$L$82,8,0))</f>
        <v>0</v>
      </c>
      <c r="S32" s="9">
        <f>IF(ISERROR(VLOOKUP(AC32,OS!$A$3:$K$82,8,0)),0,VLOOKUP(AC32,OS!$A$3:$K$82,8,0))</f>
        <v>0</v>
      </c>
      <c r="T32" s="12" t="str">
        <f t="shared" si="7"/>
        <v>-</v>
      </c>
      <c r="U32" s="9">
        <f>IF(ISERROR(VLOOKUP(AC32,AL!$A$3:$L$82,9,0)),"",VLOOKUP(AC32,AL!$A$3:$L$82,9,0))</f>
        <v>0</v>
      </c>
      <c r="V32" s="13">
        <f>IF(ISERROR(VLOOKUP(AC32,OS!$A$3:$K$82,9,0)),0,VLOOKUP(AC32,OS!$A$3:$K$82,9,0))</f>
        <v>0</v>
      </c>
      <c r="W32" s="34" t="str">
        <f t="shared" si="8"/>
        <v>-</v>
      </c>
      <c r="X32" s="9">
        <f>IF(ISERROR(VLOOKUP(AC32,AL!$A$3:$L$82,10,0)),"",VLOOKUP(AC32,AL!$A$3:$L$82,10,0))</f>
        <v>1</v>
      </c>
      <c r="Y32" s="9">
        <f>IF(ISERROR(VLOOKUP(AC32,OS!$A$3:$K$82,10,0)),0,VLOOKUP(AC32,OS!$A$3:$K$82,10,0))</f>
        <v>0</v>
      </c>
      <c r="Z32" s="31" t="str">
        <f t="shared" si="9"/>
        <v>-</v>
      </c>
      <c r="AA32" s="9">
        <f>IF(ISERROR(VLOOKUP(AC32,AL!$A$3:$L$82,11,0)),"",VLOOKUP(AC32,AL!$A$3:$L$82,11,0))</f>
        <v>1</v>
      </c>
      <c r="AB32" s="42">
        <f>IF(ISERROR(VLOOKUP(AC32,OS!$A$3:$K$82,11,0)),0,VLOOKUP(AC32,OS!$A$3:$K$82,11,0))</f>
        <v>0</v>
      </c>
      <c r="AC32" s="36" t="str">
        <f t="shared" si="0"/>
        <v>32</v>
      </c>
      <c r="AD32" s="32">
        <f t="shared" si="10"/>
        <v>1</v>
      </c>
      <c r="AE32" s="32">
        <f t="shared" si="11"/>
        <v>0</v>
      </c>
      <c r="AF32" t="b">
        <f t="shared" si="12"/>
        <v>1</v>
      </c>
      <c r="AG32" t="b">
        <f t="shared" si="13"/>
        <v>1</v>
      </c>
      <c r="AH32">
        <f t="shared" si="14"/>
        <v>27</v>
      </c>
      <c r="AI32">
        <f t="shared" si="15"/>
        <v>32</v>
      </c>
      <c r="AJ32" t="str">
        <f t="shared" si="16"/>
        <v>37 - Nahrungs- und Genußmittelhersteller/innen</v>
      </c>
    </row>
    <row r="33" spans="1:36" x14ac:dyDescent="0.25">
      <c r="A33" s="4" t="s">
        <v>32</v>
      </c>
      <c r="B33" s="12" t="str">
        <f t="shared" si="1"/>
        <v>-</v>
      </c>
      <c r="C33" s="9">
        <f>IF(ISERROR(VLOOKUP(AC33,AL!$A$3:$L$82,3,0)),"",VLOOKUP(AC33,AL!$A$3:$L$82,3,0))</f>
        <v>1</v>
      </c>
      <c r="D33" s="9">
        <f>IF(ISERROR(VLOOKUP(AC33,OS!$A$3:$K$82,3,0)),0,VLOOKUP(AC33,OS!$A$3:$K$82,3,0))</f>
        <v>0</v>
      </c>
      <c r="E33" s="12" t="str">
        <f t="shared" si="2"/>
        <v>-</v>
      </c>
      <c r="F33" s="9">
        <f>IF(ISERROR(VLOOKUP(AC33,AL!$A$3:$L$82,4,0)),"",VLOOKUP(AC33,AL!$A$3:$L$82,4,0))</f>
        <v>0</v>
      </c>
      <c r="G33" s="9">
        <f>IF(ISERROR(VLOOKUP(AC33,OS!$A$3:$K$82,4,0)),0,VLOOKUP(AC33,OS!$A$3:$K$82,4,0))</f>
        <v>0</v>
      </c>
      <c r="H33" s="12">
        <f t="shared" si="3"/>
        <v>2</v>
      </c>
      <c r="I33" s="9">
        <f>IF(ISERROR(VLOOKUP(AC33,AL!$A$3:$L$82,5,0)),"",VLOOKUP(AC33,AL!$A$3:$L$82,5,0))</f>
        <v>2</v>
      </c>
      <c r="J33" s="13">
        <f>IF(ISERROR(VLOOKUP(AC33,OS!$A$3:$K$82,5,0)),0,VLOOKUP(AC33,OS!$A$3:$K$82,5,0))</f>
        <v>1</v>
      </c>
      <c r="K33" s="34" t="str">
        <f t="shared" si="4"/>
        <v>-</v>
      </c>
      <c r="L33" s="9">
        <f>IF(ISERROR(VLOOKUP(AC33,AL!$A$3:$L$82,6,0)),"",VLOOKUP(AC33,AL!$A$3:$L$82,6,0))</f>
        <v>0</v>
      </c>
      <c r="M33" s="9">
        <f>IF(ISERROR(VLOOKUP(AC33,OS!$A$3:$K$82,6,0)),0,VLOOKUP(AC33,OS!$A$3:$K$82,6,0))</f>
        <v>0</v>
      </c>
      <c r="N33" s="12" t="str">
        <f t="shared" si="5"/>
        <v>-</v>
      </c>
      <c r="O33" s="9">
        <f>IF(ISERROR(VLOOKUP(AC33,AL!$A$3:$L$82,7,0)),"",VLOOKUP(AC33,AL!$A$3:$L$82,7,0))</f>
        <v>0</v>
      </c>
      <c r="P33" s="13">
        <f>IF(ISERROR(VLOOKUP(AC33,OS!$A$3:$K$82,7,0)),0,VLOOKUP(AC33,OS!$A$3:$K$82,7,0))</f>
        <v>0</v>
      </c>
      <c r="Q33" s="34" t="str">
        <f t="shared" si="6"/>
        <v>-</v>
      </c>
      <c r="R33" s="9">
        <f>IF(ISERROR(VLOOKUP(AC33,AL!$A$3:$L$82,8,0)),"",VLOOKUP(AC33,AL!$A$3:$L$82,8,0))</f>
        <v>0</v>
      </c>
      <c r="S33" s="9">
        <f>IF(ISERROR(VLOOKUP(AC33,OS!$A$3:$K$82,8,0)),0,VLOOKUP(AC33,OS!$A$3:$K$82,8,0))</f>
        <v>0</v>
      </c>
      <c r="T33" s="12" t="str">
        <f t="shared" si="7"/>
        <v>-</v>
      </c>
      <c r="U33" s="9">
        <f>IF(ISERROR(VLOOKUP(AC33,AL!$A$3:$L$82,9,0)),"",VLOOKUP(AC33,AL!$A$3:$L$82,9,0))</f>
        <v>0</v>
      </c>
      <c r="V33" s="13">
        <f>IF(ISERROR(VLOOKUP(AC33,OS!$A$3:$K$82,9,0)),0,VLOOKUP(AC33,OS!$A$3:$K$82,9,0))</f>
        <v>0</v>
      </c>
      <c r="W33" s="34" t="str">
        <f t="shared" si="8"/>
        <v>-</v>
      </c>
      <c r="X33" s="9">
        <f>IF(ISERROR(VLOOKUP(AC33,AL!$A$3:$L$82,10,0)),"",VLOOKUP(AC33,AL!$A$3:$L$82,10,0))</f>
        <v>1</v>
      </c>
      <c r="Y33" s="9">
        <f>IF(ISERROR(VLOOKUP(AC33,OS!$A$3:$K$82,10,0)),0,VLOOKUP(AC33,OS!$A$3:$K$82,10,0))</f>
        <v>0</v>
      </c>
      <c r="Z33" s="31">
        <f t="shared" si="9"/>
        <v>4</v>
      </c>
      <c r="AA33" s="9">
        <f>IF(ISERROR(VLOOKUP(AC33,AL!$A$3:$L$82,11,0)),"",VLOOKUP(AC33,AL!$A$3:$L$82,11,0))</f>
        <v>4</v>
      </c>
      <c r="AB33" s="42">
        <f>IF(ISERROR(VLOOKUP(AC33,OS!$A$3:$K$82,11,0)),0,VLOOKUP(AC33,OS!$A$3:$K$82,11,0))</f>
        <v>1</v>
      </c>
      <c r="AC33" s="36" t="str">
        <f t="shared" si="0"/>
        <v>33</v>
      </c>
      <c r="AD33" s="32">
        <f t="shared" si="10"/>
        <v>4</v>
      </c>
      <c r="AE33" s="32">
        <f t="shared" si="11"/>
        <v>1</v>
      </c>
      <c r="AF33" t="b">
        <f t="shared" si="12"/>
        <v>1</v>
      </c>
      <c r="AG33" t="b">
        <f t="shared" si="13"/>
        <v>1</v>
      </c>
      <c r="AH33">
        <f t="shared" si="14"/>
        <v>28</v>
      </c>
      <c r="AI33">
        <f t="shared" si="15"/>
        <v>33</v>
      </c>
      <c r="AJ33" t="str">
        <f t="shared" si="16"/>
        <v>38 - Maschinist(en)innen, Heizer/innen</v>
      </c>
    </row>
    <row r="34" spans="1:36" x14ac:dyDescent="0.25">
      <c r="A34" s="4" t="s">
        <v>33</v>
      </c>
      <c r="B34" s="12" t="str">
        <f t="shared" si="1"/>
        <v>-</v>
      </c>
      <c r="C34" s="9">
        <f>IF(ISERROR(VLOOKUP(AC34,AL!$A$3:$L$82,3,0)),"",VLOOKUP(AC34,AL!$A$3:$L$82,3,0))</f>
        <v>0</v>
      </c>
      <c r="D34" s="9">
        <f>IF(ISERROR(VLOOKUP(AC34,OS!$A$3:$K$82,3,0)),0,VLOOKUP(AC34,OS!$A$3:$K$82,3,0))</f>
        <v>0</v>
      </c>
      <c r="E34" s="12" t="str">
        <f t="shared" si="2"/>
        <v>-</v>
      </c>
      <c r="F34" s="9">
        <f>IF(ISERROR(VLOOKUP(AC34,AL!$A$3:$L$82,4,0)),"",VLOOKUP(AC34,AL!$A$3:$L$82,4,0))</f>
        <v>1</v>
      </c>
      <c r="G34" s="9">
        <f>IF(ISERROR(VLOOKUP(AC34,OS!$A$3:$K$82,4,0)),0,VLOOKUP(AC34,OS!$A$3:$K$82,4,0))</f>
        <v>0</v>
      </c>
      <c r="H34" s="12" t="str">
        <f t="shared" si="3"/>
        <v>-</v>
      </c>
      <c r="I34" s="9">
        <f>IF(ISERROR(VLOOKUP(AC34,AL!$A$3:$L$82,5,0)),"",VLOOKUP(AC34,AL!$A$3:$L$82,5,0))</f>
        <v>7</v>
      </c>
      <c r="J34" s="13">
        <f>IF(ISERROR(VLOOKUP(AC34,OS!$A$3:$K$82,5,0)),0,VLOOKUP(AC34,OS!$A$3:$K$82,5,0))</f>
        <v>0</v>
      </c>
      <c r="K34" s="34" t="str">
        <f t="shared" si="4"/>
        <v>-</v>
      </c>
      <c r="L34" s="9">
        <f>IF(ISERROR(VLOOKUP(AC34,AL!$A$3:$L$82,6,0)),"",VLOOKUP(AC34,AL!$A$3:$L$82,6,0))</f>
        <v>1</v>
      </c>
      <c r="M34" s="9">
        <f>IF(ISERROR(VLOOKUP(AC34,OS!$A$3:$K$82,6,0)),0,VLOOKUP(AC34,OS!$A$3:$K$82,6,0))</f>
        <v>0</v>
      </c>
      <c r="N34" s="12" t="str">
        <f t="shared" si="5"/>
        <v>-</v>
      </c>
      <c r="O34" s="9">
        <f>IF(ISERROR(VLOOKUP(AC34,AL!$A$3:$L$82,7,0)),"",VLOOKUP(AC34,AL!$A$3:$L$82,7,0))</f>
        <v>1</v>
      </c>
      <c r="P34" s="13">
        <f>IF(ISERROR(VLOOKUP(AC34,OS!$A$3:$K$82,7,0)),0,VLOOKUP(AC34,OS!$A$3:$K$82,7,0))</f>
        <v>0</v>
      </c>
      <c r="Q34" s="34" t="str">
        <f t="shared" si="6"/>
        <v>-</v>
      </c>
      <c r="R34" s="9">
        <f>IF(ISERROR(VLOOKUP(AC34,AL!$A$3:$L$82,8,0)),"",VLOOKUP(AC34,AL!$A$3:$L$82,8,0))</f>
        <v>6</v>
      </c>
      <c r="S34" s="9">
        <f>IF(ISERROR(VLOOKUP(AC34,OS!$A$3:$K$82,8,0)),0,VLOOKUP(AC34,OS!$A$3:$K$82,8,0))</f>
        <v>0</v>
      </c>
      <c r="T34" s="12" t="str">
        <f t="shared" si="7"/>
        <v>-</v>
      </c>
      <c r="U34" s="9">
        <f>IF(ISERROR(VLOOKUP(AC34,AL!$A$3:$L$82,9,0)),"",VLOOKUP(AC34,AL!$A$3:$L$82,9,0))</f>
        <v>0</v>
      </c>
      <c r="V34" s="13">
        <f>IF(ISERROR(VLOOKUP(AC34,OS!$A$3:$K$82,9,0)),0,VLOOKUP(AC34,OS!$A$3:$K$82,9,0))</f>
        <v>0</v>
      </c>
      <c r="W34" s="34" t="str">
        <f t="shared" si="8"/>
        <v>-</v>
      </c>
      <c r="X34" s="9">
        <f>IF(ISERROR(VLOOKUP(AC34,AL!$A$3:$L$82,10,0)),"",VLOOKUP(AC34,AL!$A$3:$L$82,10,0))</f>
        <v>2</v>
      </c>
      <c r="Y34" s="9">
        <f>IF(ISERROR(VLOOKUP(AC34,OS!$A$3:$K$82,10,0)),0,VLOOKUP(AC34,OS!$A$3:$K$82,10,0))</f>
        <v>0</v>
      </c>
      <c r="Z34" s="31" t="str">
        <f t="shared" si="9"/>
        <v>-</v>
      </c>
      <c r="AA34" s="9">
        <f>IF(ISERROR(VLOOKUP(AC34,AL!$A$3:$L$82,11,0)),"",VLOOKUP(AC34,AL!$A$3:$L$82,11,0))</f>
        <v>18</v>
      </c>
      <c r="AB34" s="42">
        <f>IF(ISERROR(VLOOKUP(AC34,OS!$A$3:$K$82,11,0)),0,VLOOKUP(AC34,OS!$A$3:$K$82,11,0))</f>
        <v>0</v>
      </c>
      <c r="AC34" s="36" t="str">
        <f t="shared" si="0"/>
        <v>34</v>
      </c>
      <c r="AD34" s="32">
        <f t="shared" si="10"/>
        <v>18</v>
      </c>
      <c r="AE34" s="32">
        <f t="shared" si="11"/>
        <v>0</v>
      </c>
      <c r="AF34" t="b">
        <f t="shared" si="12"/>
        <v>1</v>
      </c>
      <c r="AG34" t="b">
        <f t="shared" si="13"/>
        <v>1</v>
      </c>
      <c r="AH34">
        <f t="shared" si="14"/>
        <v>29</v>
      </c>
      <c r="AI34">
        <f t="shared" si="15"/>
        <v>34</v>
      </c>
      <c r="AJ34" t="str">
        <f t="shared" si="16"/>
        <v>39 - Hilfsberufe allgemeiner Art</v>
      </c>
    </row>
    <row r="35" spans="1:36" x14ac:dyDescent="0.25">
      <c r="A35" s="4" t="s">
        <v>34</v>
      </c>
      <c r="B35" s="12" t="str">
        <f t="shared" si="1"/>
        <v>-</v>
      </c>
      <c r="C35" s="9">
        <f>IF(ISERROR(VLOOKUP(AC35,AL!$A$3:$L$82,3,0)),"",VLOOKUP(AC35,AL!$A$3:$L$82,3,0))</f>
        <v>1</v>
      </c>
      <c r="D35" s="9">
        <f>IF(ISERROR(VLOOKUP(AC35,OS!$A$3:$K$82,3,0)),0,VLOOKUP(AC35,OS!$A$3:$K$82,3,0))</f>
        <v>0</v>
      </c>
      <c r="E35" s="12" t="str">
        <f t="shared" si="2"/>
        <v>-</v>
      </c>
      <c r="F35" s="9">
        <f>IF(ISERROR(VLOOKUP(AC35,AL!$A$3:$L$82,4,0)),"",VLOOKUP(AC35,AL!$A$3:$L$82,4,0))</f>
        <v>0</v>
      </c>
      <c r="G35" s="9">
        <f>IF(ISERROR(VLOOKUP(AC35,OS!$A$3:$K$82,4,0)),0,VLOOKUP(AC35,OS!$A$3:$K$82,4,0))</f>
        <v>0</v>
      </c>
      <c r="H35" s="12">
        <f t="shared" si="3"/>
        <v>7</v>
      </c>
      <c r="I35" s="9">
        <f>IF(ISERROR(VLOOKUP(AC35,AL!$A$3:$L$82,5,0)),"",VLOOKUP(AC35,AL!$A$3:$L$82,5,0))</f>
        <v>7</v>
      </c>
      <c r="J35" s="13">
        <f>IF(ISERROR(VLOOKUP(AC35,OS!$A$3:$K$82,5,0)),0,VLOOKUP(AC35,OS!$A$3:$K$82,5,0))</f>
        <v>1</v>
      </c>
      <c r="K35" s="34">
        <f t="shared" si="4"/>
        <v>2</v>
      </c>
      <c r="L35" s="9">
        <f>IF(ISERROR(VLOOKUP(AC35,AL!$A$3:$L$82,6,0)),"",VLOOKUP(AC35,AL!$A$3:$L$82,6,0))</f>
        <v>2</v>
      </c>
      <c r="M35" s="9">
        <f>IF(ISERROR(VLOOKUP(AC35,OS!$A$3:$K$82,6,0)),0,VLOOKUP(AC35,OS!$A$3:$K$82,6,0))</f>
        <v>1</v>
      </c>
      <c r="N35" s="12" t="str">
        <f t="shared" si="5"/>
        <v>-</v>
      </c>
      <c r="O35" s="9">
        <f>IF(ISERROR(VLOOKUP(AC35,AL!$A$3:$L$82,7,0)),"",VLOOKUP(AC35,AL!$A$3:$L$82,7,0))</f>
        <v>1</v>
      </c>
      <c r="P35" s="13">
        <f>IF(ISERROR(VLOOKUP(AC35,OS!$A$3:$K$82,7,0)),0,VLOOKUP(AC35,OS!$A$3:$K$82,7,0))</f>
        <v>0</v>
      </c>
      <c r="Q35" s="34">
        <f t="shared" si="6"/>
        <v>8</v>
      </c>
      <c r="R35" s="9">
        <f>IF(ISERROR(VLOOKUP(AC35,AL!$A$3:$L$82,8,0)),"",VLOOKUP(AC35,AL!$A$3:$L$82,8,0))</f>
        <v>8</v>
      </c>
      <c r="S35" s="9">
        <f>IF(ISERROR(VLOOKUP(AC35,OS!$A$3:$K$82,8,0)),0,VLOOKUP(AC35,OS!$A$3:$K$82,8,0))</f>
        <v>1</v>
      </c>
      <c r="T35" s="12">
        <f t="shared" si="7"/>
        <v>3</v>
      </c>
      <c r="U35" s="9">
        <f>IF(ISERROR(VLOOKUP(AC35,AL!$A$3:$L$82,9,0)),"",VLOOKUP(AC35,AL!$A$3:$L$82,9,0))</f>
        <v>3</v>
      </c>
      <c r="V35" s="13">
        <f>IF(ISERROR(VLOOKUP(AC35,OS!$A$3:$K$82,9,0)),0,VLOOKUP(AC35,OS!$A$3:$K$82,9,0))</f>
        <v>1</v>
      </c>
      <c r="W35" s="34" t="str">
        <f t="shared" si="8"/>
        <v>-</v>
      </c>
      <c r="X35" s="9">
        <f>IF(ISERROR(VLOOKUP(AC35,AL!$A$3:$L$82,10,0)),"",VLOOKUP(AC35,AL!$A$3:$L$82,10,0))</f>
        <v>2</v>
      </c>
      <c r="Y35" s="9">
        <f>IF(ISERROR(VLOOKUP(AC35,OS!$A$3:$K$82,10,0)),0,VLOOKUP(AC35,OS!$A$3:$K$82,10,0))</f>
        <v>0</v>
      </c>
      <c r="Z35" s="31">
        <f t="shared" si="9"/>
        <v>6</v>
      </c>
      <c r="AA35" s="9">
        <f>IF(ISERROR(VLOOKUP(AC35,AL!$A$3:$L$82,11,0)),"",VLOOKUP(AC35,AL!$A$3:$L$82,11,0))</f>
        <v>24</v>
      </c>
      <c r="AB35" s="42">
        <f>IF(ISERROR(VLOOKUP(AC35,OS!$A$3:$K$82,11,0)),0,VLOOKUP(AC35,OS!$A$3:$K$82,11,0))</f>
        <v>4</v>
      </c>
      <c r="AC35" s="36" t="str">
        <f t="shared" si="0"/>
        <v>35</v>
      </c>
      <c r="AD35" s="32">
        <f t="shared" si="10"/>
        <v>24</v>
      </c>
      <c r="AE35" s="32">
        <f t="shared" si="11"/>
        <v>4</v>
      </c>
      <c r="AF35" t="b">
        <f t="shared" si="12"/>
        <v>1</v>
      </c>
      <c r="AG35" t="b">
        <f t="shared" si="13"/>
        <v>1</v>
      </c>
      <c r="AH35">
        <f t="shared" si="14"/>
        <v>30</v>
      </c>
      <c r="AI35">
        <f t="shared" si="15"/>
        <v>35</v>
      </c>
      <c r="AJ35" t="str">
        <f t="shared" si="16"/>
        <v>40 - Händler/innen, Ein- und Verkäufer/innen</v>
      </c>
    </row>
    <row r="36" spans="1:36" x14ac:dyDescent="0.25">
      <c r="A36" s="4" t="s">
        <v>35</v>
      </c>
      <c r="B36" s="12">
        <f t="shared" si="1"/>
        <v>2</v>
      </c>
      <c r="C36" s="9">
        <f>IF(ISERROR(VLOOKUP(AC36,AL!$A$3:$L$82,3,0)),"",VLOOKUP(AC36,AL!$A$3:$L$82,3,0))</f>
        <v>2</v>
      </c>
      <c r="D36" s="9">
        <f>IF(ISERROR(VLOOKUP(AC36,OS!$A$3:$K$82,3,0)),0,VLOOKUP(AC36,OS!$A$3:$K$82,3,0))</f>
        <v>1</v>
      </c>
      <c r="E36" s="12">
        <f t="shared" si="2"/>
        <v>0.5</v>
      </c>
      <c r="F36" s="9">
        <f>IF(ISERROR(VLOOKUP(AC36,AL!$A$3:$L$82,4,0)),"",VLOOKUP(AC36,AL!$A$3:$L$82,4,0))</f>
        <v>1</v>
      </c>
      <c r="G36" s="9">
        <f>IF(ISERROR(VLOOKUP(AC36,OS!$A$3:$K$82,4,0)),0,VLOOKUP(AC36,OS!$A$3:$K$82,4,0))</f>
        <v>2</v>
      </c>
      <c r="H36" s="12">
        <f t="shared" si="3"/>
        <v>3.75</v>
      </c>
      <c r="I36" s="9">
        <f>IF(ISERROR(VLOOKUP(AC36,AL!$A$3:$L$82,5,0)),"",VLOOKUP(AC36,AL!$A$3:$L$82,5,0))</f>
        <v>15</v>
      </c>
      <c r="J36" s="13">
        <f>IF(ISERROR(VLOOKUP(AC36,OS!$A$3:$K$82,5,0)),0,VLOOKUP(AC36,OS!$A$3:$K$82,5,0))</f>
        <v>4</v>
      </c>
      <c r="K36" s="34">
        <f t="shared" si="4"/>
        <v>0.42857142857142855</v>
      </c>
      <c r="L36" s="9">
        <f>IF(ISERROR(VLOOKUP(AC36,AL!$A$3:$L$82,6,0)),"",VLOOKUP(AC36,AL!$A$3:$L$82,6,0))</f>
        <v>3</v>
      </c>
      <c r="M36" s="9">
        <f>IF(ISERROR(VLOOKUP(AC36,OS!$A$3:$K$82,6,0)),0,VLOOKUP(AC36,OS!$A$3:$K$82,6,0))</f>
        <v>7</v>
      </c>
      <c r="N36" s="12">
        <f t="shared" si="5"/>
        <v>3</v>
      </c>
      <c r="O36" s="9">
        <f>IF(ISERROR(VLOOKUP(AC36,AL!$A$3:$L$82,7,0)),"",VLOOKUP(AC36,AL!$A$3:$L$82,7,0))</f>
        <v>6</v>
      </c>
      <c r="P36" s="13">
        <f>IF(ISERROR(VLOOKUP(AC36,OS!$A$3:$K$82,7,0)),0,VLOOKUP(AC36,OS!$A$3:$K$82,7,0))</f>
        <v>2</v>
      </c>
      <c r="Q36" s="34">
        <f t="shared" si="6"/>
        <v>4</v>
      </c>
      <c r="R36" s="9">
        <f>IF(ISERROR(VLOOKUP(AC36,AL!$A$3:$L$82,8,0)),"",VLOOKUP(AC36,AL!$A$3:$L$82,8,0))</f>
        <v>16</v>
      </c>
      <c r="S36" s="9">
        <f>IF(ISERROR(VLOOKUP(AC36,OS!$A$3:$K$82,8,0)),0,VLOOKUP(AC36,OS!$A$3:$K$82,8,0))</f>
        <v>4</v>
      </c>
      <c r="T36" s="12">
        <f t="shared" si="7"/>
        <v>6</v>
      </c>
      <c r="U36" s="9">
        <f>IF(ISERROR(VLOOKUP(AC36,AL!$A$3:$L$82,9,0)),"",VLOOKUP(AC36,AL!$A$3:$L$82,9,0))</f>
        <v>6</v>
      </c>
      <c r="V36" s="13">
        <f>IF(ISERROR(VLOOKUP(AC36,OS!$A$3:$K$82,9,0)),0,VLOOKUP(AC36,OS!$A$3:$K$82,9,0))</f>
        <v>1</v>
      </c>
      <c r="W36" s="34">
        <f t="shared" si="8"/>
        <v>0.25</v>
      </c>
      <c r="X36" s="9">
        <f>IF(ISERROR(VLOOKUP(AC36,AL!$A$3:$L$82,10,0)),"",VLOOKUP(AC36,AL!$A$3:$L$82,10,0))</f>
        <v>1</v>
      </c>
      <c r="Y36" s="9">
        <f>IF(ISERROR(VLOOKUP(AC36,OS!$A$3:$K$82,10,0)),0,VLOOKUP(AC36,OS!$A$3:$K$82,10,0))</f>
        <v>4</v>
      </c>
      <c r="Z36" s="31">
        <f t="shared" si="9"/>
        <v>2</v>
      </c>
      <c r="AA36" s="9">
        <f>IF(ISERROR(VLOOKUP(AC36,AL!$A$3:$L$82,11,0)),"",VLOOKUP(AC36,AL!$A$3:$L$82,11,0))</f>
        <v>50</v>
      </c>
      <c r="AB36" s="42">
        <f>IF(ISERROR(VLOOKUP(AC36,OS!$A$3:$K$82,11,0)),0,VLOOKUP(AC36,OS!$A$3:$K$82,11,0))</f>
        <v>25</v>
      </c>
      <c r="AC36" s="36" t="str">
        <f t="shared" si="0"/>
        <v>36</v>
      </c>
      <c r="AD36" s="32">
        <f t="shared" si="10"/>
        <v>50</v>
      </c>
      <c r="AE36" s="32">
        <f t="shared" si="11"/>
        <v>25</v>
      </c>
      <c r="AF36" t="b">
        <f t="shared" si="12"/>
        <v>1</v>
      </c>
      <c r="AG36" t="b">
        <f t="shared" si="13"/>
        <v>1</v>
      </c>
      <c r="AH36">
        <f t="shared" si="14"/>
        <v>31</v>
      </c>
      <c r="AI36">
        <f t="shared" si="15"/>
        <v>36</v>
      </c>
      <c r="AJ36" t="str">
        <f t="shared" si="16"/>
        <v>41 - Handelsvertreter/innen, Werbefachl.,Vermitt. u. verw. Berufe</v>
      </c>
    </row>
    <row r="37" spans="1:36" x14ac:dyDescent="0.25">
      <c r="A37" s="4" t="s">
        <v>36</v>
      </c>
      <c r="B37" s="12" t="str">
        <f t="shared" si="1"/>
        <v>-</v>
      </c>
      <c r="C37" s="9">
        <f>IF(ISERROR(VLOOKUP(AC37,AL!$A$3:$L$82,3,0)),"",VLOOKUP(AC37,AL!$A$3:$L$82,3,0))</f>
        <v>0</v>
      </c>
      <c r="D37" s="9">
        <f>IF(ISERROR(VLOOKUP(AC37,OS!$A$3:$K$82,3,0)),0,VLOOKUP(AC37,OS!$A$3:$K$82,3,0))</f>
        <v>0</v>
      </c>
      <c r="E37" s="12" t="str">
        <f t="shared" si="2"/>
        <v>-</v>
      </c>
      <c r="F37" s="9">
        <f>IF(ISERROR(VLOOKUP(AC37,AL!$A$3:$L$82,4,0)),"",VLOOKUP(AC37,AL!$A$3:$L$82,4,0))</f>
        <v>0</v>
      </c>
      <c r="G37" s="9">
        <f>IF(ISERROR(VLOOKUP(AC37,OS!$A$3:$K$82,4,0)),0,VLOOKUP(AC37,OS!$A$3:$K$82,4,0))</f>
        <v>0</v>
      </c>
      <c r="H37" s="12" t="str">
        <f t="shared" si="3"/>
        <v>-</v>
      </c>
      <c r="I37" s="9">
        <f>IF(ISERROR(VLOOKUP(AC37,AL!$A$3:$L$82,5,0)),"",VLOOKUP(AC37,AL!$A$3:$L$82,5,0))</f>
        <v>0</v>
      </c>
      <c r="J37" s="13">
        <f>IF(ISERROR(VLOOKUP(AC37,OS!$A$3:$K$82,5,0)),0,VLOOKUP(AC37,OS!$A$3:$K$82,5,0))</f>
        <v>0</v>
      </c>
      <c r="K37" s="34" t="str">
        <f t="shared" si="4"/>
        <v>-</v>
      </c>
      <c r="L37" s="9">
        <f>IF(ISERROR(VLOOKUP(AC37,AL!$A$3:$L$82,6,0)),"",VLOOKUP(AC37,AL!$A$3:$L$82,6,0))</f>
        <v>0</v>
      </c>
      <c r="M37" s="9">
        <f>IF(ISERROR(VLOOKUP(AC37,OS!$A$3:$K$82,6,0)),0,VLOOKUP(AC37,OS!$A$3:$K$82,6,0))</f>
        <v>0</v>
      </c>
      <c r="N37" s="12" t="str">
        <f t="shared" si="5"/>
        <v>-</v>
      </c>
      <c r="O37" s="9">
        <f>IF(ISERROR(VLOOKUP(AC37,AL!$A$3:$L$82,7,0)),"",VLOOKUP(AC37,AL!$A$3:$L$82,7,0))</f>
        <v>0</v>
      </c>
      <c r="P37" s="13">
        <f>IF(ISERROR(VLOOKUP(AC37,OS!$A$3:$K$82,7,0)),0,VLOOKUP(AC37,OS!$A$3:$K$82,7,0))</f>
        <v>0</v>
      </c>
      <c r="Q37" s="34" t="str">
        <f t="shared" si="6"/>
        <v>-</v>
      </c>
      <c r="R37" s="9">
        <f>IF(ISERROR(VLOOKUP(AC37,AL!$A$3:$L$82,8,0)),"",VLOOKUP(AC37,AL!$A$3:$L$82,8,0))</f>
        <v>0</v>
      </c>
      <c r="S37" s="9">
        <f>IF(ISERROR(VLOOKUP(AC37,OS!$A$3:$K$82,8,0)),0,VLOOKUP(AC37,OS!$A$3:$K$82,8,0))</f>
        <v>0</v>
      </c>
      <c r="T37" s="12" t="str">
        <f t="shared" si="7"/>
        <v>-</v>
      </c>
      <c r="U37" s="9">
        <f>IF(ISERROR(VLOOKUP(AC37,AL!$A$3:$L$82,9,0)),"",VLOOKUP(AC37,AL!$A$3:$L$82,9,0))</f>
        <v>4</v>
      </c>
      <c r="V37" s="13">
        <f>IF(ISERROR(VLOOKUP(AC37,OS!$A$3:$K$82,9,0)),0,VLOOKUP(AC37,OS!$A$3:$K$82,9,0))</f>
        <v>0</v>
      </c>
      <c r="W37" s="34" t="str">
        <f t="shared" si="8"/>
        <v>-</v>
      </c>
      <c r="X37" s="9">
        <f>IF(ISERROR(VLOOKUP(AC37,AL!$A$3:$L$82,10,0)),"",VLOOKUP(AC37,AL!$A$3:$L$82,10,0))</f>
        <v>0</v>
      </c>
      <c r="Y37" s="9">
        <f>IF(ISERROR(VLOOKUP(AC37,OS!$A$3:$K$82,10,0)),0,VLOOKUP(AC37,OS!$A$3:$K$82,10,0))</f>
        <v>0</v>
      </c>
      <c r="Z37" s="31" t="str">
        <f t="shared" si="9"/>
        <v>-</v>
      </c>
      <c r="AA37" s="9">
        <f>IF(ISERROR(VLOOKUP(AC37,AL!$A$3:$L$82,11,0)),"",VLOOKUP(AC37,AL!$A$3:$L$82,11,0))</f>
        <v>4</v>
      </c>
      <c r="AB37" s="42">
        <f>IF(ISERROR(VLOOKUP(AC37,OS!$A$3:$K$82,11,0)),0,VLOOKUP(AC37,OS!$A$3:$K$82,11,0))</f>
        <v>0</v>
      </c>
      <c r="AC37" s="36" t="str">
        <f t="shared" si="0"/>
        <v>37</v>
      </c>
      <c r="AD37" s="32">
        <f t="shared" si="10"/>
        <v>4</v>
      </c>
      <c r="AE37" s="32">
        <f t="shared" si="11"/>
        <v>0</v>
      </c>
      <c r="AF37" t="b">
        <f t="shared" si="12"/>
        <v>1</v>
      </c>
      <c r="AG37" t="b">
        <f t="shared" si="13"/>
        <v>1</v>
      </c>
      <c r="AH37">
        <f t="shared" si="14"/>
        <v>32</v>
      </c>
      <c r="AI37">
        <f t="shared" si="15"/>
        <v>37</v>
      </c>
      <c r="AJ37" t="str">
        <f t="shared" si="16"/>
        <v>42 - Landverkehrsberufe</v>
      </c>
    </row>
    <row r="38" spans="1:36" x14ac:dyDescent="0.25">
      <c r="A38" s="4" t="s">
        <v>37</v>
      </c>
      <c r="B38" s="12">
        <f t="shared" si="1"/>
        <v>4</v>
      </c>
      <c r="C38" s="9">
        <f>IF(ISERROR(VLOOKUP(AC38,AL!$A$3:$L$82,3,0)),"",VLOOKUP(AC38,AL!$A$3:$L$82,3,0))</f>
        <v>4</v>
      </c>
      <c r="D38" s="9">
        <f>IF(ISERROR(VLOOKUP(AC38,OS!$A$3:$K$82,3,0)),0,VLOOKUP(AC38,OS!$A$3:$K$82,3,0))</f>
        <v>1</v>
      </c>
      <c r="E38" s="12" t="str">
        <f t="shared" si="2"/>
        <v>-</v>
      </c>
      <c r="F38" s="9">
        <f>IF(ISERROR(VLOOKUP(AC38,AL!$A$3:$L$82,4,0)),"",VLOOKUP(AC38,AL!$A$3:$L$82,4,0))</f>
        <v>4</v>
      </c>
      <c r="G38" s="9">
        <f>IF(ISERROR(VLOOKUP(AC38,OS!$A$3:$K$82,4,0)),0,VLOOKUP(AC38,OS!$A$3:$K$82,4,0))</f>
        <v>0</v>
      </c>
      <c r="H38" s="12">
        <f t="shared" si="3"/>
        <v>22</v>
      </c>
      <c r="I38" s="9">
        <f>IF(ISERROR(VLOOKUP(AC38,AL!$A$3:$L$82,5,0)),"",VLOOKUP(AC38,AL!$A$3:$L$82,5,0))</f>
        <v>22</v>
      </c>
      <c r="J38" s="13">
        <f>IF(ISERROR(VLOOKUP(AC38,OS!$A$3:$K$82,5,0)),0,VLOOKUP(AC38,OS!$A$3:$K$82,5,0))</f>
        <v>1</v>
      </c>
      <c r="K38" s="34">
        <f t="shared" si="4"/>
        <v>4.666666666666667</v>
      </c>
      <c r="L38" s="9">
        <f>IF(ISERROR(VLOOKUP(AC38,AL!$A$3:$L$82,6,0)),"",VLOOKUP(AC38,AL!$A$3:$L$82,6,0))</f>
        <v>14</v>
      </c>
      <c r="M38" s="9">
        <f>IF(ISERROR(VLOOKUP(AC38,OS!$A$3:$K$82,6,0)),0,VLOOKUP(AC38,OS!$A$3:$K$82,6,0))</f>
        <v>3</v>
      </c>
      <c r="N38" s="12" t="str">
        <f t="shared" si="5"/>
        <v>-</v>
      </c>
      <c r="O38" s="9">
        <f>IF(ISERROR(VLOOKUP(AC38,AL!$A$3:$L$82,7,0)),"",VLOOKUP(AC38,AL!$A$3:$L$82,7,0))</f>
        <v>10</v>
      </c>
      <c r="P38" s="13">
        <f>IF(ISERROR(VLOOKUP(AC38,OS!$A$3:$K$82,7,0)),0,VLOOKUP(AC38,OS!$A$3:$K$82,7,0))</f>
        <v>0</v>
      </c>
      <c r="Q38" s="34">
        <f t="shared" si="6"/>
        <v>11</v>
      </c>
      <c r="R38" s="9">
        <f>IF(ISERROR(VLOOKUP(AC38,AL!$A$3:$L$82,8,0)),"",VLOOKUP(AC38,AL!$A$3:$L$82,8,0))</f>
        <v>22</v>
      </c>
      <c r="S38" s="9">
        <f>IF(ISERROR(VLOOKUP(AC38,OS!$A$3:$K$82,8,0)),0,VLOOKUP(AC38,OS!$A$3:$K$82,8,0))</f>
        <v>2</v>
      </c>
      <c r="T38" s="12">
        <f t="shared" si="7"/>
        <v>5.666666666666667</v>
      </c>
      <c r="U38" s="9">
        <f>IF(ISERROR(VLOOKUP(AC38,AL!$A$3:$L$82,9,0)),"",VLOOKUP(AC38,AL!$A$3:$L$82,9,0))</f>
        <v>17</v>
      </c>
      <c r="V38" s="13">
        <f>IF(ISERROR(VLOOKUP(AC38,OS!$A$3:$K$82,9,0)),0,VLOOKUP(AC38,OS!$A$3:$K$82,9,0))</f>
        <v>3</v>
      </c>
      <c r="W38" s="34">
        <f t="shared" si="8"/>
        <v>0.7142857142857143</v>
      </c>
      <c r="X38" s="9">
        <f>IF(ISERROR(VLOOKUP(AC38,AL!$A$3:$L$82,10,0)),"",VLOOKUP(AC38,AL!$A$3:$L$82,10,0))</f>
        <v>10</v>
      </c>
      <c r="Y38" s="9">
        <f>IF(ISERROR(VLOOKUP(AC38,OS!$A$3:$K$82,10,0)),0,VLOOKUP(AC38,OS!$A$3:$K$82,10,0))</f>
        <v>14</v>
      </c>
      <c r="Z38" s="31">
        <f t="shared" si="9"/>
        <v>4.291666666666667</v>
      </c>
      <c r="AA38" s="9">
        <f>IF(ISERROR(VLOOKUP(AC38,AL!$A$3:$L$82,11,0)),"",VLOOKUP(AC38,AL!$A$3:$L$82,11,0))</f>
        <v>103</v>
      </c>
      <c r="AB38" s="42">
        <f>IF(ISERROR(VLOOKUP(AC38,OS!$A$3:$K$82,11,0)),0,VLOOKUP(AC38,OS!$A$3:$K$82,11,0))</f>
        <v>24</v>
      </c>
      <c r="AC38" s="36" t="str">
        <f t="shared" ref="AC38:AC69" si="17">LEFT(A38,2)</f>
        <v>38</v>
      </c>
      <c r="AD38" s="32">
        <f t="shared" si="10"/>
        <v>103</v>
      </c>
      <c r="AE38" s="32">
        <f t="shared" si="11"/>
        <v>24</v>
      </c>
      <c r="AF38" t="b">
        <f t="shared" si="12"/>
        <v>1</v>
      </c>
      <c r="AG38" t="b">
        <f t="shared" si="13"/>
        <v>1</v>
      </c>
      <c r="AH38">
        <f t="shared" si="14"/>
        <v>33</v>
      </c>
      <c r="AI38">
        <f t="shared" si="15"/>
        <v>38</v>
      </c>
      <c r="AJ38" t="str">
        <f t="shared" si="16"/>
        <v>43 - Wasserverkehrsberufe</v>
      </c>
    </row>
    <row r="39" spans="1:36" x14ac:dyDescent="0.25">
      <c r="A39" s="4" t="s">
        <v>38</v>
      </c>
      <c r="B39" s="12">
        <f t="shared" si="1"/>
        <v>29</v>
      </c>
      <c r="C39" s="9">
        <f>IF(ISERROR(VLOOKUP(AC39,AL!$A$3:$L$82,3,0)),"",VLOOKUP(AC39,AL!$A$3:$L$82,3,0))</f>
        <v>29</v>
      </c>
      <c r="D39" s="9">
        <f>IF(ISERROR(VLOOKUP(AC39,OS!$A$3:$K$82,3,0)),0,VLOOKUP(AC39,OS!$A$3:$K$82,3,0))</f>
        <v>1</v>
      </c>
      <c r="E39" s="12">
        <f t="shared" si="2"/>
        <v>4</v>
      </c>
      <c r="F39" s="9">
        <f>IF(ISERROR(VLOOKUP(AC39,AL!$A$3:$L$82,4,0)),"",VLOOKUP(AC39,AL!$A$3:$L$82,4,0))</f>
        <v>8</v>
      </c>
      <c r="G39" s="9">
        <f>IF(ISERROR(VLOOKUP(AC39,OS!$A$3:$K$82,4,0)),0,VLOOKUP(AC39,OS!$A$3:$K$82,4,0))</f>
        <v>2</v>
      </c>
      <c r="H39" s="12">
        <f t="shared" si="3"/>
        <v>23.5</v>
      </c>
      <c r="I39" s="9">
        <f>IF(ISERROR(VLOOKUP(AC39,AL!$A$3:$L$82,5,0)),"",VLOOKUP(AC39,AL!$A$3:$L$82,5,0))</f>
        <v>235</v>
      </c>
      <c r="J39" s="13">
        <f>IF(ISERROR(VLOOKUP(AC39,OS!$A$3:$K$82,5,0)),0,VLOOKUP(AC39,OS!$A$3:$K$82,5,0))</f>
        <v>10</v>
      </c>
      <c r="K39" s="34">
        <f t="shared" si="4"/>
        <v>13.5</v>
      </c>
      <c r="L39" s="9">
        <f>IF(ISERROR(VLOOKUP(AC39,AL!$A$3:$L$82,6,0)),"",VLOOKUP(AC39,AL!$A$3:$L$82,6,0))</f>
        <v>81</v>
      </c>
      <c r="M39" s="9">
        <f>IF(ISERROR(VLOOKUP(AC39,OS!$A$3:$K$82,6,0)),0,VLOOKUP(AC39,OS!$A$3:$K$82,6,0))</f>
        <v>6</v>
      </c>
      <c r="N39" s="12">
        <f t="shared" si="5"/>
        <v>9.9166666666666661</v>
      </c>
      <c r="O39" s="9">
        <f>IF(ISERROR(VLOOKUP(AC39,AL!$A$3:$L$82,7,0)),"",VLOOKUP(AC39,AL!$A$3:$L$82,7,0))</f>
        <v>119</v>
      </c>
      <c r="P39" s="13">
        <f>IF(ISERROR(VLOOKUP(AC39,OS!$A$3:$K$82,7,0)),0,VLOOKUP(AC39,OS!$A$3:$K$82,7,0))</f>
        <v>12</v>
      </c>
      <c r="Q39" s="34">
        <f t="shared" si="6"/>
        <v>16.066666666666666</v>
      </c>
      <c r="R39" s="9">
        <f>IF(ISERROR(VLOOKUP(AC39,AL!$A$3:$L$82,8,0)),"",VLOOKUP(AC39,AL!$A$3:$L$82,8,0))</f>
        <v>241</v>
      </c>
      <c r="S39" s="9">
        <f>IF(ISERROR(VLOOKUP(AC39,OS!$A$3:$K$82,8,0)),0,VLOOKUP(AC39,OS!$A$3:$K$82,8,0))</f>
        <v>15</v>
      </c>
      <c r="T39" s="12">
        <f t="shared" si="7"/>
        <v>29.333333333333332</v>
      </c>
      <c r="U39" s="9">
        <f>IF(ISERROR(VLOOKUP(AC39,AL!$A$3:$L$82,9,0)),"",VLOOKUP(AC39,AL!$A$3:$L$82,9,0))</f>
        <v>88</v>
      </c>
      <c r="V39" s="13">
        <f>IF(ISERROR(VLOOKUP(AC39,OS!$A$3:$K$82,9,0)),0,VLOOKUP(AC39,OS!$A$3:$K$82,9,0))</f>
        <v>3</v>
      </c>
      <c r="W39" s="34">
        <f t="shared" si="8"/>
        <v>13.333333333333334</v>
      </c>
      <c r="X39" s="9">
        <f>IF(ISERROR(VLOOKUP(AC39,AL!$A$3:$L$82,10,0)),"",VLOOKUP(AC39,AL!$A$3:$L$82,10,0))</f>
        <v>80</v>
      </c>
      <c r="Y39" s="9">
        <f>IF(ISERROR(VLOOKUP(AC39,OS!$A$3:$K$82,10,0)),0,VLOOKUP(AC39,OS!$A$3:$K$82,10,0))</f>
        <v>6</v>
      </c>
      <c r="Z39" s="31">
        <f t="shared" si="9"/>
        <v>16.018181818181819</v>
      </c>
      <c r="AA39" s="9">
        <f>IF(ISERROR(VLOOKUP(AC39,AL!$A$3:$L$82,11,0)),"",VLOOKUP(AC39,AL!$A$3:$L$82,11,0))</f>
        <v>881</v>
      </c>
      <c r="AB39" s="42">
        <f>IF(ISERROR(VLOOKUP(AC39,OS!$A$3:$K$82,11,0)),0,VLOOKUP(AC39,OS!$A$3:$K$82,11,0))</f>
        <v>55</v>
      </c>
      <c r="AC39" s="36" t="str">
        <f t="shared" si="17"/>
        <v>39</v>
      </c>
      <c r="AD39" s="32">
        <f t="shared" si="10"/>
        <v>881</v>
      </c>
      <c r="AE39" s="32">
        <f t="shared" si="11"/>
        <v>55</v>
      </c>
      <c r="AF39" t="b">
        <f t="shared" si="12"/>
        <v>1</v>
      </c>
      <c r="AG39" t="b">
        <f t="shared" si="13"/>
        <v>1</v>
      </c>
      <c r="AH39">
        <f t="shared" si="14"/>
        <v>34</v>
      </c>
      <c r="AI39">
        <f t="shared" si="15"/>
        <v>39</v>
      </c>
      <c r="AJ39" t="str">
        <f t="shared" si="16"/>
        <v>44 - Luftverkehrsberufe</v>
      </c>
    </row>
    <row r="40" spans="1:36" x14ac:dyDescent="0.25">
      <c r="A40" s="4" t="s">
        <v>39</v>
      </c>
      <c r="B40" s="12">
        <f t="shared" si="1"/>
        <v>2.2727272727272729</v>
      </c>
      <c r="C40" s="9">
        <f>IF(ISERROR(VLOOKUP(AC40,AL!$A$3:$L$82,3,0)),"",VLOOKUP(AC40,AL!$A$3:$L$82,3,0))</f>
        <v>25</v>
      </c>
      <c r="D40" s="9">
        <f>IF(ISERROR(VLOOKUP(AC40,OS!$A$3:$K$82,3,0)),0,VLOOKUP(AC40,OS!$A$3:$K$82,3,0))</f>
        <v>11</v>
      </c>
      <c r="E40" s="12">
        <f t="shared" si="2"/>
        <v>1.375</v>
      </c>
      <c r="F40" s="9">
        <f>IF(ISERROR(VLOOKUP(AC40,AL!$A$3:$L$82,4,0)),"",VLOOKUP(AC40,AL!$A$3:$L$82,4,0))</f>
        <v>11</v>
      </c>
      <c r="G40" s="9">
        <f>IF(ISERROR(VLOOKUP(AC40,OS!$A$3:$K$82,4,0)),0,VLOOKUP(AC40,OS!$A$3:$K$82,4,0))</f>
        <v>8</v>
      </c>
      <c r="H40" s="12">
        <f t="shared" si="3"/>
        <v>8.1052631578947363</v>
      </c>
      <c r="I40" s="9">
        <f>IF(ISERROR(VLOOKUP(AC40,AL!$A$3:$L$82,5,0)),"",VLOOKUP(AC40,AL!$A$3:$L$82,5,0))</f>
        <v>308</v>
      </c>
      <c r="J40" s="13">
        <f>IF(ISERROR(VLOOKUP(AC40,OS!$A$3:$K$82,5,0)),0,VLOOKUP(AC40,OS!$A$3:$K$82,5,0))</f>
        <v>38</v>
      </c>
      <c r="K40" s="34">
        <f t="shared" si="4"/>
        <v>5.666666666666667</v>
      </c>
      <c r="L40" s="9">
        <f>IF(ISERROR(VLOOKUP(AC40,AL!$A$3:$L$82,6,0)),"",VLOOKUP(AC40,AL!$A$3:$L$82,6,0))</f>
        <v>85</v>
      </c>
      <c r="M40" s="9">
        <f>IF(ISERROR(VLOOKUP(AC40,OS!$A$3:$K$82,6,0)),0,VLOOKUP(AC40,OS!$A$3:$K$82,6,0))</f>
        <v>15</v>
      </c>
      <c r="N40" s="12">
        <f t="shared" si="5"/>
        <v>13</v>
      </c>
      <c r="O40" s="9">
        <f>IF(ISERROR(VLOOKUP(AC40,AL!$A$3:$L$82,7,0)),"",VLOOKUP(AC40,AL!$A$3:$L$82,7,0))</f>
        <v>65</v>
      </c>
      <c r="P40" s="13">
        <f>IF(ISERROR(VLOOKUP(AC40,OS!$A$3:$K$82,7,0)),0,VLOOKUP(AC40,OS!$A$3:$K$82,7,0))</f>
        <v>5</v>
      </c>
      <c r="Q40" s="34">
        <f t="shared" si="6"/>
        <v>5.7441860465116283</v>
      </c>
      <c r="R40" s="9">
        <f>IF(ISERROR(VLOOKUP(AC40,AL!$A$3:$L$82,8,0)),"",VLOOKUP(AC40,AL!$A$3:$L$82,8,0))</f>
        <v>247</v>
      </c>
      <c r="S40" s="9">
        <f>IF(ISERROR(VLOOKUP(AC40,OS!$A$3:$K$82,8,0)),0,VLOOKUP(AC40,OS!$A$3:$K$82,8,0))</f>
        <v>43</v>
      </c>
      <c r="T40" s="12">
        <f t="shared" si="7"/>
        <v>22.666666666666668</v>
      </c>
      <c r="U40" s="9">
        <f>IF(ISERROR(VLOOKUP(AC40,AL!$A$3:$L$82,9,0)),"",VLOOKUP(AC40,AL!$A$3:$L$82,9,0))</f>
        <v>68</v>
      </c>
      <c r="V40" s="13">
        <f>IF(ISERROR(VLOOKUP(AC40,OS!$A$3:$K$82,9,0)),0,VLOOKUP(AC40,OS!$A$3:$K$82,9,0))</f>
        <v>3</v>
      </c>
      <c r="W40" s="34">
        <f t="shared" si="8"/>
        <v>2.6842105263157894</v>
      </c>
      <c r="X40" s="9">
        <f>IF(ISERROR(VLOOKUP(AC40,AL!$A$3:$L$82,10,0)),"",VLOOKUP(AC40,AL!$A$3:$L$82,10,0))</f>
        <v>51</v>
      </c>
      <c r="Y40" s="9">
        <f>IF(ISERROR(VLOOKUP(AC40,OS!$A$3:$K$82,10,0)),0,VLOOKUP(AC40,OS!$A$3:$K$82,10,0))</f>
        <v>19</v>
      </c>
      <c r="Z40" s="31">
        <f t="shared" si="9"/>
        <v>6.056338028169014</v>
      </c>
      <c r="AA40" s="9">
        <f>IF(ISERROR(VLOOKUP(AC40,AL!$A$3:$L$82,11,0)),"",VLOOKUP(AC40,AL!$A$3:$L$82,11,0))</f>
        <v>860</v>
      </c>
      <c r="AB40" s="42">
        <f>IF(ISERROR(VLOOKUP(AC40,OS!$A$3:$K$82,11,0)),0,VLOOKUP(AC40,OS!$A$3:$K$82,11,0))</f>
        <v>142</v>
      </c>
      <c r="AC40" s="36" t="str">
        <f t="shared" si="17"/>
        <v>40</v>
      </c>
      <c r="AD40" s="32">
        <f t="shared" si="10"/>
        <v>860</v>
      </c>
      <c r="AE40" s="32">
        <f t="shared" si="11"/>
        <v>142</v>
      </c>
      <c r="AF40" t="b">
        <f t="shared" si="12"/>
        <v>1</v>
      </c>
      <c r="AG40" t="b">
        <f t="shared" si="13"/>
        <v>1</v>
      </c>
      <c r="AH40">
        <f t="shared" si="14"/>
        <v>35</v>
      </c>
      <c r="AI40">
        <f t="shared" si="15"/>
        <v>40</v>
      </c>
      <c r="AJ40" t="str">
        <f t="shared" si="16"/>
        <v>45 - Nachrichtenverkehrsberufe</v>
      </c>
    </row>
    <row r="41" spans="1:36" x14ac:dyDescent="0.25">
      <c r="A41" s="4" t="s">
        <v>85</v>
      </c>
      <c r="B41" s="12">
        <f t="shared" si="1"/>
        <v>3</v>
      </c>
      <c r="C41" s="9">
        <f>IF(ISERROR(VLOOKUP(AC41,AL!$A$3:$L$82,3,0)),"",VLOOKUP(AC41,AL!$A$3:$L$82,3,0))</f>
        <v>9</v>
      </c>
      <c r="D41" s="9">
        <f>IF(ISERROR(VLOOKUP(AC41,OS!$A$3:$K$82,3,0)),0,VLOOKUP(AC41,OS!$A$3:$K$82,3,0))</f>
        <v>3</v>
      </c>
      <c r="E41" s="12">
        <f t="shared" si="2"/>
        <v>4</v>
      </c>
      <c r="F41" s="9">
        <f>IF(ISERROR(VLOOKUP(AC41,AL!$A$3:$L$82,4,0)),"",VLOOKUP(AC41,AL!$A$3:$L$82,4,0))</f>
        <v>4</v>
      </c>
      <c r="G41" s="9">
        <f>IF(ISERROR(VLOOKUP(AC41,OS!$A$3:$K$82,4,0)),0,VLOOKUP(AC41,OS!$A$3:$K$82,4,0))</f>
        <v>1</v>
      </c>
      <c r="H41" s="12">
        <f t="shared" si="3"/>
        <v>6.8666666666666663</v>
      </c>
      <c r="I41" s="9">
        <f>IF(ISERROR(VLOOKUP(AC41,AL!$A$3:$L$82,5,0)),"",VLOOKUP(AC41,AL!$A$3:$L$82,5,0))</f>
        <v>103</v>
      </c>
      <c r="J41" s="13">
        <f>IF(ISERROR(VLOOKUP(AC41,OS!$A$3:$K$82,5,0)),0,VLOOKUP(AC41,OS!$A$3:$K$82,5,0))</f>
        <v>15</v>
      </c>
      <c r="K41" s="34">
        <f t="shared" si="4"/>
        <v>2.4</v>
      </c>
      <c r="L41" s="9">
        <f>IF(ISERROR(VLOOKUP(AC41,AL!$A$3:$L$82,6,0)),"",VLOOKUP(AC41,AL!$A$3:$L$82,6,0))</f>
        <v>12</v>
      </c>
      <c r="M41" s="9">
        <f>IF(ISERROR(VLOOKUP(AC41,OS!$A$3:$K$82,6,0)),0,VLOOKUP(AC41,OS!$A$3:$K$82,6,0))</f>
        <v>5</v>
      </c>
      <c r="N41" s="12">
        <f t="shared" si="5"/>
        <v>2.125</v>
      </c>
      <c r="O41" s="9">
        <f>IF(ISERROR(VLOOKUP(AC41,AL!$A$3:$L$82,7,0)),"",VLOOKUP(AC41,AL!$A$3:$L$82,7,0))</f>
        <v>17</v>
      </c>
      <c r="P41" s="13">
        <f>IF(ISERROR(VLOOKUP(AC41,OS!$A$3:$K$82,7,0)),0,VLOOKUP(AC41,OS!$A$3:$K$82,7,0))</f>
        <v>8</v>
      </c>
      <c r="Q41" s="34">
        <f t="shared" si="6"/>
        <v>3</v>
      </c>
      <c r="R41" s="9">
        <f>IF(ISERROR(VLOOKUP(AC41,AL!$A$3:$L$82,8,0)),"",VLOOKUP(AC41,AL!$A$3:$L$82,8,0))</f>
        <v>66</v>
      </c>
      <c r="S41" s="9">
        <f>IF(ISERROR(VLOOKUP(AC41,OS!$A$3:$K$82,8,0)),0,VLOOKUP(AC41,OS!$A$3:$K$82,8,0))</f>
        <v>22</v>
      </c>
      <c r="T41" s="12">
        <f t="shared" si="7"/>
        <v>11</v>
      </c>
      <c r="U41" s="9">
        <f>IF(ISERROR(VLOOKUP(AC41,AL!$A$3:$L$82,9,0)),"",VLOOKUP(AC41,AL!$A$3:$L$82,9,0))</f>
        <v>22</v>
      </c>
      <c r="V41" s="13">
        <f>IF(ISERROR(VLOOKUP(AC41,OS!$A$3:$K$82,9,0)),0,VLOOKUP(AC41,OS!$A$3:$K$82,9,0))</f>
        <v>2</v>
      </c>
      <c r="W41" s="34">
        <f t="shared" si="8"/>
        <v>5</v>
      </c>
      <c r="X41" s="9">
        <f>IF(ISERROR(VLOOKUP(AC41,AL!$A$3:$L$82,10,0)),"",VLOOKUP(AC41,AL!$A$3:$L$82,10,0))</f>
        <v>10</v>
      </c>
      <c r="Y41" s="9">
        <f>IF(ISERROR(VLOOKUP(AC41,OS!$A$3:$K$82,10,0)),0,VLOOKUP(AC41,OS!$A$3:$K$82,10,0))</f>
        <v>2</v>
      </c>
      <c r="Z41" s="31">
        <f t="shared" si="9"/>
        <v>4.1896551724137927</v>
      </c>
      <c r="AA41" s="9">
        <f>IF(ISERROR(VLOOKUP(AC41,AL!$A$3:$L$82,11,0)),"",VLOOKUP(AC41,AL!$A$3:$L$82,11,0))</f>
        <v>243</v>
      </c>
      <c r="AB41" s="42">
        <f>IF(ISERROR(VLOOKUP(AC41,OS!$A$3:$K$82,11,0)),0,VLOOKUP(AC41,OS!$A$3:$K$82,11,0))</f>
        <v>58</v>
      </c>
      <c r="AC41" s="36" t="str">
        <f t="shared" si="17"/>
        <v>41</v>
      </c>
      <c r="AD41" s="32">
        <f t="shared" si="10"/>
        <v>243</v>
      </c>
      <c r="AE41" s="32">
        <f t="shared" si="11"/>
        <v>58</v>
      </c>
      <c r="AF41" t="b">
        <f t="shared" si="12"/>
        <v>1</v>
      </c>
      <c r="AG41" t="b">
        <f t="shared" si="13"/>
        <v>1</v>
      </c>
      <c r="AH41">
        <f t="shared" si="14"/>
        <v>36</v>
      </c>
      <c r="AI41">
        <f t="shared" si="15"/>
        <v>41</v>
      </c>
      <c r="AJ41" t="str">
        <f t="shared" si="16"/>
        <v>46 - Speditions-, Fremdenverkehrsfachleute (m./w.)</v>
      </c>
    </row>
    <row r="42" spans="1:36" x14ac:dyDescent="0.25">
      <c r="A42" s="4" t="s">
        <v>40</v>
      </c>
      <c r="B42" s="12">
        <f t="shared" si="1"/>
        <v>10</v>
      </c>
      <c r="C42" s="9">
        <f>IF(ISERROR(VLOOKUP(AC42,AL!$A$3:$L$82,3,0)),"",VLOOKUP(AC42,AL!$A$3:$L$82,3,0))</f>
        <v>10</v>
      </c>
      <c r="D42" s="9">
        <f>IF(ISERROR(VLOOKUP(AC42,OS!$A$3:$K$82,3,0)),0,VLOOKUP(AC42,OS!$A$3:$K$82,3,0))</f>
        <v>1</v>
      </c>
      <c r="E42" s="12" t="str">
        <f t="shared" si="2"/>
        <v>-</v>
      </c>
      <c r="F42" s="9">
        <f>IF(ISERROR(VLOOKUP(AC42,AL!$A$3:$L$82,4,0)),"",VLOOKUP(AC42,AL!$A$3:$L$82,4,0))</f>
        <v>4</v>
      </c>
      <c r="G42" s="9">
        <f>IF(ISERROR(VLOOKUP(AC42,OS!$A$3:$K$82,4,0)),0,VLOOKUP(AC42,OS!$A$3:$K$82,4,0))</f>
        <v>0</v>
      </c>
      <c r="H42" s="12">
        <f t="shared" si="3"/>
        <v>5.7272727272727275</v>
      </c>
      <c r="I42" s="9">
        <f>IF(ISERROR(VLOOKUP(AC42,AL!$A$3:$L$82,5,0)),"",VLOOKUP(AC42,AL!$A$3:$L$82,5,0))</f>
        <v>63</v>
      </c>
      <c r="J42" s="13">
        <f>IF(ISERROR(VLOOKUP(AC42,OS!$A$3:$K$82,5,0)),0,VLOOKUP(AC42,OS!$A$3:$K$82,5,0))</f>
        <v>11</v>
      </c>
      <c r="K42" s="34">
        <f t="shared" si="4"/>
        <v>11</v>
      </c>
      <c r="L42" s="9">
        <f>IF(ISERROR(VLOOKUP(AC42,AL!$A$3:$L$82,6,0)),"",VLOOKUP(AC42,AL!$A$3:$L$82,6,0))</f>
        <v>22</v>
      </c>
      <c r="M42" s="9">
        <f>IF(ISERROR(VLOOKUP(AC42,OS!$A$3:$K$82,6,0)),0,VLOOKUP(AC42,OS!$A$3:$K$82,6,0))</f>
        <v>2</v>
      </c>
      <c r="N42" s="12" t="str">
        <f t="shared" si="5"/>
        <v>-</v>
      </c>
      <c r="O42" s="9">
        <f>IF(ISERROR(VLOOKUP(AC42,AL!$A$3:$L$82,7,0)),"",VLOOKUP(AC42,AL!$A$3:$L$82,7,0))</f>
        <v>14</v>
      </c>
      <c r="P42" s="13">
        <f>IF(ISERROR(VLOOKUP(AC42,OS!$A$3:$K$82,7,0)),0,VLOOKUP(AC42,OS!$A$3:$K$82,7,0))</f>
        <v>0</v>
      </c>
      <c r="Q42" s="34">
        <f t="shared" si="6"/>
        <v>5.6363636363636367</v>
      </c>
      <c r="R42" s="9">
        <f>IF(ISERROR(VLOOKUP(AC42,AL!$A$3:$L$82,8,0)),"",VLOOKUP(AC42,AL!$A$3:$L$82,8,0))</f>
        <v>62</v>
      </c>
      <c r="S42" s="9">
        <f>IF(ISERROR(VLOOKUP(AC42,OS!$A$3:$K$82,8,0)),0,VLOOKUP(AC42,OS!$A$3:$K$82,8,0))</f>
        <v>11</v>
      </c>
      <c r="T42" s="12">
        <f t="shared" si="7"/>
        <v>4</v>
      </c>
      <c r="U42" s="9">
        <f>IF(ISERROR(VLOOKUP(AC42,AL!$A$3:$L$82,9,0)),"",VLOOKUP(AC42,AL!$A$3:$L$82,9,0))</f>
        <v>16</v>
      </c>
      <c r="V42" s="13">
        <f>IF(ISERROR(VLOOKUP(AC42,OS!$A$3:$K$82,9,0)),0,VLOOKUP(AC42,OS!$A$3:$K$82,9,0))</f>
        <v>4</v>
      </c>
      <c r="W42" s="34">
        <f t="shared" si="8"/>
        <v>8.5</v>
      </c>
      <c r="X42" s="9">
        <f>IF(ISERROR(VLOOKUP(AC42,AL!$A$3:$L$82,10,0)),"",VLOOKUP(AC42,AL!$A$3:$L$82,10,0))</f>
        <v>17</v>
      </c>
      <c r="Y42" s="9">
        <f>IF(ISERROR(VLOOKUP(AC42,OS!$A$3:$K$82,10,0)),0,VLOOKUP(AC42,OS!$A$3:$K$82,10,0))</f>
        <v>2</v>
      </c>
      <c r="Z42" s="31">
        <f t="shared" si="9"/>
        <v>6.709677419354839</v>
      </c>
      <c r="AA42" s="9">
        <f>IF(ISERROR(VLOOKUP(AC42,AL!$A$3:$L$82,11,0)),"",VLOOKUP(AC42,AL!$A$3:$L$82,11,0))</f>
        <v>208</v>
      </c>
      <c r="AB42" s="42">
        <f>IF(ISERROR(VLOOKUP(AC42,OS!$A$3:$K$82,11,0)),0,VLOOKUP(AC42,OS!$A$3:$K$82,11,0))</f>
        <v>31</v>
      </c>
      <c r="AC42" s="36" t="str">
        <f t="shared" si="17"/>
        <v>42</v>
      </c>
      <c r="AD42" s="32">
        <f t="shared" si="10"/>
        <v>208</v>
      </c>
      <c r="AE42" s="32">
        <f t="shared" si="11"/>
        <v>31</v>
      </c>
      <c r="AF42" t="b">
        <f t="shared" si="12"/>
        <v>1</v>
      </c>
      <c r="AG42" t="b">
        <f t="shared" si="13"/>
        <v>1</v>
      </c>
      <c r="AH42">
        <f t="shared" si="14"/>
        <v>37</v>
      </c>
      <c r="AI42">
        <f t="shared" si="15"/>
        <v>42</v>
      </c>
      <c r="AJ42" t="str">
        <f t="shared" si="16"/>
        <v>47 - Transportarbeiter/innen</v>
      </c>
    </row>
    <row r="43" spans="1:36" x14ac:dyDescent="0.25">
      <c r="A43" s="4" t="s">
        <v>41</v>
      </c>
      <c r="B43" s="12" t="str">
        <f t="shared" si="1"/>
        <v>-</v>
      </c>
      <c r="C43" s="9">
        <f>IF(ISERROR(VLOOKUP(AC43,AL!$A$3:$L$82,3,0)),"",VLOOKUP(AC43,AL!$A$3:$L$82,3,0))</f>
        <v>1</v>
      </c>
      <c r="D43" s="9">
        <f>IF(ISERROR(VLOOKUP(AC43,OS!$A$3:$K$82,3,0)),0,VLOOKUP(AC43,OS!$A$3:$K$82,3,0))</f>
        <v>0</v>
      </c>
      <c r="E43" s="12" t="str">
        <f t="shared" si="2"/>
        <v>-</v>
      </c>
      <c r="F43" s="9">
        <f>IF(ISERROR(VLOOKUP(AC43,AL!$A$3:$L$82,4,0)),"",VLOOKUP(AC43,AL!$A$3:$L$82,4,0))</f>
        <v>0</v>
      </c>
      <c r="G43" s="9">
        <f>IF(ISERROR(VLOOKUP(AC43,OS!$A$3:$K$82,4,0)),0,VLOOKUP(AC43,OS!$A$3:$K$82,4,0))</f>
        <v>0</v>
      </c>
      <c r="H43" s="12" t="str">
        <f t="shared" si="3"/>
        <v>-</v>
      </c>
      <c r="I43" s="9">
        <f>IF(ISERROR(VLOOKUP(AC43,AL!$A$3:$L$82,5,0)),"",VLOOKUP(AC43,AL!$A$3:$L$82,5,0))</f>
        <v>1</v>
      </c>
      <c r="J43" s="13">
        <f>IF(ISERROR(VLOOKUP(AC43,OS!$A$3:$K$82,5,0)),0,VLOOKUP(AC43,OS!$A$3:$K$82,5,0))</f>
        <v>0</v>
      </c>
      <c r="K43" s="34" t="str">
        <f t="shared" si="4"/>
        <v>-</v>
      </c>
      <c r="L43" s="9">
        <f>IF(ISERROR(VLOOKUP(AC43,AL!$A$3:$L$82,6,0)),"",VLOOKUP(AC43,AL!$A$3:$L$82,6,0))</f>
        <v>1</v>
      </c>
      <c r="M43" s="9">
        <f>IF(ISERROR(VLOOKUP(AC43,OS!$A$3:$K$82,6,0)),0,VLOOKUP(AC43,OS!$A$3:$K$82,6,0))</f>
        <v>0</v>
      </c>
      <c r="N43" s="12" t="str">
        <f t="shared" si="5"/>
        <v>-</v>
      </c>
      <c r="O43" s="9">
        <f>IF(ISERROR(VLOOKUP(AC43,AL!$A$3:$L$82,7,0)),"",VLOOKUP(AC43,AL!$A$3:$L$82,7,0))</f>
        <v>0</v>
      </c>
      <c r="P43" s="13">
        <f>IF(ISERROR(VLOOKUP(AC43,OS!$A$3:$K$82,7,0)),0,VLOOKUP(AC43,OS!$A$3:$K$82,7,0))</f>
        <v>0</v>
      </c>
      <c r="Q43" s="34" t="str">
        <f t="shared" si="6"/>
        <v>-</v>
      </c>
      <c r="R43" s="9">
        <f>IF(ISERROR(VLOOKUP(AC43,AL!$A$3:$L$82,8,0)),"",VLOOKUP(AC43,AL!$A$3:$L$82,8,0))</f>
        <v>0</v>
      </c>
      <c r="S43" s="9">
        <f>IF(ISERROR(VLOOKUP(AC43,OS!$A$3:$K$82,8,0)),0,VLOOKUP(AC43,OS!$A$3:$K$82,8,0))</f>
        <v>0</v>
      </c>
      <c r="T43" s="12" t="str">
        <f t="shared" si="7"/>
        <v>-</v>
      </c>
      <c r="U43" s="9">
        <f>IF(ISERROR(VLOOKUP(AC43,AL!$A$3:$L$82,9,0)),"",VLOOKUP(AC43,AL!$A$3:$L$82,9,0))</f>
        <v>0</v>
      </c>
      <c r="V43" s="13">
        <f>IF(ISERROR(VLOOKUP(AC43,OS!$A$3:$K$82,9,0)),0,VLOOKUP(AC43,OS!$A$3:$K$82,9,0))</f>
        <v>0</v>
      </c>
      <c r="W43" s="34" t="str">
        <f t="shared" si="8"/>
        <v>-</v>
      </c>
      <c r="X43" s="9">
        <f>IF(ISERROR(VLOOKUP(AC43,AL!$A$3:$L$82,10,0)),"",VLOOKUP(AC43,AL!$A$3:$L$82,10,0))</f>
        <v>0</v>
      </c>
      <c r="Y43" s="9">
        <f>IF(ISERROR(VLOOKUP(AC43,OS!$A$3:$K$82,10,0)),0,VLOOKUP(AC43,OS!$A$3:$K$82,10,0))</f>
        <v>0</v>
      </c>
      <c r="Z43" s="31" t="str">
        <f t="shared" si="9"/>
        <v>-</v>
      </c>
      <c r="AA43" s="9">
        <f>IF(ISERROR(VLOOKUP(AC43,AL!$A$3:$L$82,11,0)),"",VLOOKUP(AC43,AL!$A$3:$L$82,11,0))</f>
        <v>3</v>
      </c>
      <c r="AB43" s="42">
        <f>IF(ISERROR(VLOOKUP(AC43,OS!$A$3:$K$82,11,0)),0,VLOOKUP(AC43,OS!$A$3:$K$82,11,0))</f>
        <v>0</v>
      </c>
      <c r="AC43" s="36" t="str">
        <f t="shared" si="17"/>
        <v>43</v>
      </c>
      <c r="AD43" s="32">
        <f t="shared" si="10"/>
        <v>3</v>
      </c>
      <c r="AE43" s="32">
        <f t="shared" si="11"/>
        <v>0</v>
      </c>
      <c r="AF43" t="b">
        <f t="shared" si="12"/>
        <v>1</v>
      </c>
      <c r="AG43" t="b">
        <f t="shared" si="13"/>
        <v>1</v>
      </c>
      <c r="AH43">
        <f t="shared" si="14"/>
        <v>38</v>
      </c>
      <c r="AI43">
        <f t="shared" si="15"/>
        <v>43</v>
      </c>
      <c r="AJ43" t="str">
        <f t="shared" si="16"/>
        <v>48 - Boten, Amts-, Büro- und Geschäftsdiener/innen</v>
      </c>
    </row>
    <row r="44" spans="1:36" x14ac:dyDescent="0.25">
      <c r="A44" s="4" t="s">
        <v>42</v>
      </c>
      <c r="B44" s="12" t="str">
        <f t="shared" si="1"/>
        <v>-</v>
      </c>
      <c r="C44" s="9">
        <f>IF(ISERROR(VLOOKUP(AC44,AL!$A$3:$L$82,3,0)),"",VLOOKUP(AC44,AL!$A$3:$L$82,3,0))</f>
        <v>0</v>
      </c>
      <c r="D44" s="9">
        <f>IF(ISERROR(VLOOKUP(AC44,OS!$A$3:$K$82,3,0)),0,VLOOKUP(AC44,OS!$A$3:$K$82,3,0))</f>
        <v>0</v>
      </c>
      <c r="E44" s="12" t="str">
        <f t="shared" si="2"/>
        <v>-</v>
      </c>
      <c r="F44" s="9">
        <f>IF(ISERROR(VLOOKUP(AC44,AL!$A$3:$L$82,4,0)),"",VLOOKUP(AC44,AL!$A$3:$L$82,4,0))</f>
        <v>0</v>
      </c>
      <c r="G44" s="9">
        <f>IF(ISERROR(VLOOKUP(AC44,OS!$A$3:$K$82,4,0)),0,VLOOKUP(AC44,OS!$A$3:$K$82,4,0))</f>
        <v>0</v>
      </c>
      <c r="H44" s="12">
        <f t="shared" si="3"/>
        <v>2</v>
      </c>
      <c r="I44" s="9">
        <f>IF(ISERROR(VLOOKUP(AC44,AL!$A$3:$L$82,5,0)),"",VLOOKUP(AC44,AL!$A$3:$L$82,5,0))</f>
        <v>2</v>
      </c>
      <c r="J44" s="13">
        <f>IF(ISERROR(VLOOKUP(AC44,OS!$A$3:$K$82,5,0)),0,VLOOKUP(AC44,OS!$A$3:$K$82,5,0))</f>
        <v>1</v>
      </c>
      <c r="K44" s="34" t="str">
        <f t="shared" si="4"/>
        <v>-</v>
      </c>
      <c r="L44" s="9">
        <f>IF(ISERROR(VLOOKUP(AC44,AL!$A$3:$L$82,6,0)),"",VLOOKUP(AC44,AL!$A$3:$L$82,6,0))</f>
        <v>0</v>
      </c>
      <c r="M44" s="9">
        <f>IF(ISERROR(VLOOKUP(AC44,OS!$A$3:$K$82,6,0)),0,VLOOKUP(AC44,OS!$A$3:$K$82,6,0))</f>
        <v>0</v>
      </c>
      <c r="N44" s="12" t="str">
        <f t="shared" si="5"/>
        <v>-</v>
      </c>
      <c r="O44" s="9">
        <f>IF(ISERROR(VLOOKUP(AC44,AL!$A$3:$L$82,7,0)),"",VLOOKUP(AC44,AL!$A$3:$L$82,7,0))</f>
        <v>0</v>
      </c>
      <c r="P44" s="13">
        <f>IF(ISERROR(VLOOKUP(AC44,OS!$A$3:$K$82,7,0)),0,VLOOKUP(AC44,OS!$A$3:$K$82,7,0))</f>
        <v>0</v>
      </c>
      <c r="Q44" s="34" t="str">
        <f t="shared" si="6"/>
        <v>-</v>
      </c>
      <c r="R44" s="9">
        <f>IF(ISERROR(VLOOKUP(AC44,AL!$A$3:$L$82,8,0)),"",VLOOKUP(AC44,AL!$A$3:$L$82,8,0))</f>
        <v>0</v>
      </c>
      <c r="S44" s="9">
        <f>IF(ISERROR(VLOOKUP(AC44,OS!$A$3:$K$82,8,0)),0,VLOOKUP(AC44,OS!$A$3:$K$82,8,0))</f>
        <v>0</v>
      </c>
      <c r="T44" s="12" t="str">
        <f t="shared" si="7"/>
        <v>-</v>
      </c>
      <c r="U44" s="9">
        <f>IF(ISERROR(VLOOKUP(AC44,AL!$A$3:$L$82,9,0)),"",VLOOKUP(AC44,AL!$A$3:$L$82,9,0))</f>
        <v>0</v>
      </c>
      <c r="V44" s="13">
        <f>IF(ISERROR(VLOOKUP(AC44,OS!$A$3:$K$82,9,0)),0,VLOOKUP(AC44,OS!$A$3:$K$82,9,0))</f>
        <v>0</v>
      </c>
      <c r="W44" s="34" t="str">
        <f t="shared" si="8"/>
        <v>-</v>
      </c>
      <c r="X44" s="9">
        <f>IF(ISERROR(VLOOKUP(AC44,AL!$A$3:$L$82,10,0)),"",VLOOKUP(AC44,AL!$A$3:$L$82,10,0))</f>
        <v>1</v>
      </c>
      <c r="Y44" s="9">
        <f>IF(ISERROR(VLOOKUP(AC44,OS!$A$3:$K$82,10,0)),0,VLOOKUP(AC44,OS!$A$3:$K$82,10,0))</f>
        <v>0</v>
      </c>
      <c r="Z44" s="31">
        <f t="shared" si="9"/>
        <v>3</v>
      </c>
      <c r="AA44" s="9">
        <f>IF(ISERROR(VLOOKUP(AC44,AL!$A$3:$L$82,11,0)),"",VLOOKUP(AC44,AL!$A$3:$L$82,11,0))</f>
        <v>3</v>
      </c>
      <c r="AB44" s="42">
        <f>IF(ISERROR(VLOOKUP(AC44,OS!$A$3:$K$82,11,0)),0,VLOOKUP(AC44,OS!$A$3:$K$82,11,0))</f>
        <v>1</v>
      </c>
      <c r="AC44" s="36" t="str">
        <f t="shared" si="17"/>
        <v>44</v>
      </c>
      <c r="AD44" s="32">
        <f t="shared" si="10"/>
        <v>3</v>
      </c>
      <c r="AE44" s="32">
        <f t="shared" si="11"/>
        <v>1</v>
      </c>
      <c r="AF44" t="b">
        <f t="shared" si="12"/>
        <v>1</v>
      </c>
      <c r="AG44" t="b">
        <f t="shared" si="13"/>
        <v>1</v>
      </c>
      <c r="AH44">
        <f t="shared" si="14"/>
        <v>39</v>
      </c>
      <c r="AI44">
        <f t="shared" si="15"/>
        <v>44</v>
      </c>
      <c r="AJ44" t="str">
        <f t="shared" si="16"/>
        <v>50 - Hoteliers (m./w.), Gastwirt(e)innen und verw. leit. Berufe</v>
      </c>
    </row>
    <row r="45" spans="1:36" x14ac:dyDescent="0.25">
      <c r="A45" s="4" t="s">
        <v>43</v>
      </c>
      <c r="B45" s="12" t="str">
        <f t="shared" si="1"/>
        <v>-</v>
      </c>
      <c r="C45" s="9">
        <f>IF(ISERROR(VLOOKUP(AC45,AL!$A$3:$L$82,3,0)),"",VLOOKUP(AC45,AL!$A$3:$L$82,3,0))</f>
        <v>1</v>
      </c>
      <c r="D45" s="9">
        <f>IF(ISERROR(VLOOKUP(AC45,OS!$A$3:$K$82,3,0)),0,VLOOKUP(AC45,OS!$A$3:$K$82,3,0))</f>
        <v>0</v>
      </c>
      <c r="E45" s="12" t="str">
        <f t="shared" si="2"/>
        <v>-</v>
      </c>
      <c r="F45" s="9">
        <f>IF(ISERROR(VLOOKUP(AC45,AL!$A$3:$L$82,4,0)),"",VLOOKUP(AC45,AL!$A$3:$L$82,4,0))</f>
        <v>0</v>
      </c>
      <c r="G45" s="9">
        <f>IF(ISERROR(VLOOKUP(AC45,OS!$A$3:$K$82,4,0)),0,VLOOKUP(AC45,OS!$A$3:$K$82,4,0))</f>
        <v>0</v>
      </c>
      <c r="H45" s="12">
        <f t="shared" si="3"/>
        <v>6</v>
      </c>
      <c r="I45" s="9">
        <f>IF(ISERROR(VLOOKUP(AC45,AL!$A$3:$L$82,5,0)),"",VLOOKUP(AC45,AL!$A$3:$L$82,5,0))</f>
        <v>6</v>
      </c>
      <c r="J45" s="13">
        <f>IF(ISERROR(VLOOKUP(AC45,OS!$A$3:$K$82,5,0)),0,VLOOKUP(AC45,OS!$A$3:$K$82,5,0))</f>
        <v>1</v>
      </c>
      <c r="K45" s="34">
        <f t="shared" si="4"/>
        <v>1</v>
      </c>
      <c r="L45" s="9">
        <f>IF(ISERROR(VLOOKUP(AC45,AL!$A$3:$L$82,6,0)),"",VLOOKUP(AC45,AL!$A$3:$L$82,6,0))</f>
        <v>1</v>
      </c>
      <c r="M45" s="9">
        <f>IF(ISERROR(VLOOKUP(AC45,OS!$A$3:$K$82,6,0)),0,VLOOKUP(AC45,OS!$A$3:$K$82,6,0))</f>
        <v>1</v>
      </c>
      <c r="N45" s="12" t="str">
        <f t="shared" si="5"/>
        <v>-</v>
      </c>
      <c r="O45" s="9">
        <f>IF(ISERROR(VLOOKUP(AC45,AL!$A$3:$L$82,7,0)),"",VLOOKUP(AC45,AL!$A$3:$L$82,7,0))</f>
        <v>1</v>
      </c>
      <c r="P45" s="13">
        <f>IF(ISERROR(VLOOKUP(AC45,OS!$A$3:$K$82,7,0)),0,VLOOKUP(AC45,OS!$A$3:$K$82,7,0))</f>
        <v>0</v>
      </c>
      <c r="Q45" s="34">
        <f t="shared" si="6"/>
        <v>4</v>
      </c>
      <c r="R45" s="9">
        <f>IF(ISERROR(VLOOKUP(AC45,AL!$A$3:$L$82,8,0)),"",VLOOKUP(AC45,AL!$A$3:$L$82,8,0))</f>
        <v>4</v>
      </c>
      <c r="S45" s="9">
        <f>IF(ISERROR(VLOOKUP(AC45,OS!$A$3:$K$82,8,0)),0,VLOOKUP(AC45,OS!$A$3:$K$82,8,0))</f>
        <v>1</v>
      </c>
      <c r="T45" s="12" t="str">
        <f t="shared" si="7"/>
        <v>-</v>
      </c>
      <c r="U45" s="9">
        <f>IF(ISERROR(VLOOKUP(AC45,AL!$A$3:$L$82,9,0)),"",VLOOKUP(AC45,AL!$A$3:$L$82,9,0))</f>
        <v>2</v>
      </c>
      <c r="V45" s="13">
        <f>IF(ISERROR(VLOOKUP(AC45,OS!$A$3:$K$82,9,0)),0,VLOOKUP(AC45,OS!$A$3:$K$82,9,0))</f>
        <v>0</v>
      </c>
      <c r="W45" s="34" t="str">
        <f t="shared" si="8"/>
        <v>-</v>
      </c>
      <c r="X45" s="9">
        <f>IF(ISERROR(VLOOKUP(AC45,AL!$A$3:$L$82,10,0)),"",VLOOKUP(AC45,AL!$A$3:$L$82,10,0))</f>
        <v>0</v>
      </c>
      <c r="Y45" s="9">
        <f>IF(ISERROR(VLOOKUP(AC45,OS!$A$3:$K$82,10,0)),0,VLOOKUP(AC45,OS!$A$3:$K$82,10,0))</f>
        <v>0</v>
      </c>
      <c r="Z45" s="31">
        <f t="shared" si="9"/>
        <v>5</v>
      </c>
      <c r="AA45" s="9">
        <f>IF(ISERROR(VLOOKUP(AC45,AL!$A$3:$L$82,11,0)),"",VLOOKUP(AC45,AL!$A$3:$L$82,11,0))</f>
        <v>15</v>
      </c>
      <c r="AB45" s="42">
        <f>IF(ISERROR(VLOOKUP(AC45,OS!$A$3:$K$82,11,0)),0,VLOOKUP(AC45,OS!$A$3:$K$82,11,0))</f>
        <v>3</v>
      </c>
      <c r="AC45" s="36" t="str">
        <f t="shared" si="17"/>
        <v>45</v>
      </c>
      <c r="AD45" s="32">
        <f t="shared" si="10"/>
        <v>15</v>
      </c>
      <c r="AE45" s="32">
        <f t="shared" si="11"/>
        <v>3</v>
      </c>
      <c r="AF45" t="b">
        <f t="shared" si="12"/>
        <v>1</v>
      </c>
      <c r="AG45" t="b">
        <f t="shared" si="13"/>
        <v>1</v>
      </c>
      <c r="AH45">
        <f t="shared" si="14"/>
        <v>40</v>
      </c>
      <c r="AI45">
        <f t="shared" si="15"/>
        <v>45</v>
      </c>
      <c r="AJ45" t="str">
        <f t="shared" si="16"/>
        <v>51 - Hotel- und Gaststättenberufe anderer Art</v>
      </c>
    </row>
    <row r="46" spans="1:36" x14ac:dyDescent="0.25">
      <c r="A46" s="4" t="s">
        <v>44</v>
      </c>
      <c r="B46" s="12" t="str">
        <f t="shared" si="1"/>
        <v>-</v>
      </c>
      <c r="C46" s="9">
        <f>IF(ISERROR(VLOOKUP(AC46,AL!$A$3:$L$82,3,0)),"",VLOOKUP(AC46,AL!$A$3:$L$82,3,0))</f>
        <v>1</v>
      </c>
      <c r="D46" s="9">
        <f>IF(ISERROR(VLOOKUP(AC46,OS!$A$3:$K$82,3,0)),0,VLOOKUP(AC46,OS!$A$3:$K$82,3,0))</f>
        <v>0</v>
      </c>
      <c r="E46" s="12" t="str">
        <f t="shared" si="2"/>
        <v>-</v>
      </c>
      <c r="F46" s="9">
        <f>IF(ISERROR(VLOOKUP(AC46,AL!$A$3:$L$82,4,0)),"",VLOOKUP(AC46,AL!$A$3:$L$82,4,0))</f>
        <v>1</v>
      </c>
      <c r="G46" s="9">
        <f>IF(ISERROR(VLOOKUP(AC46,OS!$A$3:$K$82,4,0)),0,VLOOKUP(AC46,OS!$A$3:$K$82,4,0))</f>
        <v>0</v>
      </c>
      <c r="H46" s="12" t="str">
        <f t="shared" si="3"/>
        <v>-</v>
      </c>
      <c r="I46" s="9">
        <f>IF(ISERROR(VLOOKUP(AC46,AL!$A$3:$L$82,5,0)),"",VLOOKUP(AC46,AL!$A$3:$L$82,5,0))</f>
        <v>6</v>
      </c>
      <c r="J46" s="13">
        <f>IF(ISERROR(VLOOKUP(AC46,OS!$A$3:$K$82,5,0)),0,VLOOKUP(AC46,OS!$A$3:$K$82,5,0))</f>
        <v>0</v>
      </c>
      <c r="K46" s="34" t="str">
        <f t="shared" si="4"/>
        <v>-</v>
      </c>
      <c r="L46" s="9">
        <f>IF(ISERROR(VLOOKUP(AC46,AL!$A$3:$L$82,6,0)),"",VLOOKUP(AC46,AL!$A$3:$L$82,6,0))</f>
        <v>3</v>
      </c>
      <c r="M46" s="9">
        <f>IF(ISERROR(VLOOKUP(AC46,OS!$A$3:$K$82,6,0)),0,VLOOKUP(AC46,OS!$A$3:$K$82,6,0))</f>
        <v>0</v>
      </c>
      <c r="N46" s="12" t="str">
        <f t="shared" si="5"/>
        <v>-</v>
      </c>
      <c r="O46" s="9">
        <f>IF(ISERROR(VLOOKUP(AC46,AL!$A$3:$L$82,7,0)),"",VLOOKUP(AC46,AL!$A$3:$L$82,7,0))</f>
        <v>1</v>
      </c>
      <c r="P46" s="13">
        <f>IF(ISERROR(VLOOKUP(AC46,OS!$A$3:$K$82,7,0)),0,VLOOKUP(AC46,OS!$A$3:$K$82,7,0))</f>
        <v>0</v>
      </c>
      <c r="Q46" s="34">
        <f t="shared" si="6"/>
        <v>0.75</v>
      </c>
      <c r="R46" s="9">
        <f>IF(ISERROR(VLOOKUP(AC46,AL!$A$3:$L$82,8,0)),"",VLOOKUP(AC46,AL!$A$3:$L$82,8,0))</f>
        <v>3</v>
      </c>
      <c r="S46" s="9">
        <f>IF(ISERROR(VLOOKUP(AC46,OS!$A$3:$K$82,8,0)),0,VLOOKUP(AC46,OS!$A$3:$K$82,8,0))</f>
        <v>4</v>
      </c>
      <c r="T46" s="12" t="str">
        <f t="shared" si="7"/>
        <v>-</v>
      </c>
      <c r="U46" s="9">
        <f>IF(ISERROR(VLOOKUP(AC46,AL!$A$3:$L$82,9,0)),"",VLOOKUP(AC46,AL!$A$3:$L$82,9,0))</f>
        <v>0</v>
      </c>
      <c r="V46" s="13">
        <f>IF(ISERROR(VLOOKUP(AC46,OS!$A$3:$K$82,9,0)),0,VLOOKUP(AC46,OS!$A$3:$K$82,9,0))</f>
        <v>0</v>
      </c>
      <c r="W46" s="34">
        <f t="shared" si="8"/>
        <v>0</v>
      </c>
      <c r="X46" s="9">
        <f>IF(ISERROR(VLOOKUP(AC46,AL!$A$3:$L$82,10,0)),"",VLOOKUP(AC46,AL!$A$3:$L$82,10,0))</f>
        <v>0</v>
      </c>
      <c r="Y46" s="9">
        <f>IF(ISERROR(VLOOKUP(AC46,OS!$A$3:$K$82,10,0)),0,VLOOKUP(AC46,OS!$A$3:$K$82,10,0))</f>
        <v>1</v>
      </c>
      <c r="Z46" s="31">
        <f t="shared" si="9"/>
        <v>3</v>
      </c>
      <c r="AA46" s="9">
        <f>IF(ISERROR(VLOOKUP(AC46,AL!$A$3:$L$82,11,0)),"",VLOOKUP(AC46,AL!$A$3:$L$82,11,0))</f>
        <v>15</v>
      </c>
      <c r="AB46" s="42">
        <f>IF(ISERROR(VLOOKUP(AC46,OS!$A$3:$K$82,11,0)),0,VLOOKUP(AC46,OS!$A$3:$K$82,11,0))</f>
        <v>5</v>
      </c>
      <c r="AC46" s="36" t="str">
        <f t="shared" si="17"/>
        <v>46</v>
      </c>
      <c r="AD46" s="32">
        <f t="shared" si="10"/>
        <v>15</v>
      </c>
      <c r="AE46" s="32">
        <f t="shared" si="11"/>
        <v>5</v>
      </c>
      <c r="AF46" t="b">
        <f t="shared" si="12"/>
        <v>1</v>
      </c>
      <c r="AG46" t="b">
        <f t="shared" si="13"/>
        <v>1</v>
      </c>
      <c r="AH46">
        <f t="shared" si="14"/>
        <v>41</v>
      </c>
      <c r="AI46">
        <f t="shared" si="15"/>
        <v>46</v>
      </c>
      <c r="AJ46" t="str">
        <f t="shared" si="16"/>
        <v>52 - Köch(e)innen, Küchengehilf(en)innen</v>
      </c>
    </row>
    <row r="47" spans="1:36" x14ac:dyDescent="0.25">
      <c r="A47" s="4" t="s">
        <v>45</v>
      </c>
      <c r="B47" s="12" t="str">
        <f t="shared" si="1"/>
        <v>-</v>
      </c>
      <c r="C47" s="9">
        <f>IF(ISERROR(VLOOKUP(AC47,AL!$A$3:$L$82,3,0)),"",VLOOKUP(AC47,AL!$A$3:$L$82,3,0))</f>
        <v>0</v>
      </c>
      <c r="D47" s="9">
        <f>IF(ISERROR(VLOOKUP(AC47,OS!$A$3:$K$82,3,0)),0,VLOOKUP(AC47,OS!$A$3:$K$82,3,0))</f>
        <v>0</v>
      </c>
      <c r="E47" s="12" t="str">
        <f t="shared" si="2"/>
        <v>-</v>
      </c>
      <c r="F47" s="9">
        <f>IF(ISERROR(VLOOKUP(AC47,AL!$A$3:$L$82,4,0)),"",VLOOKUP(AC47,AL!$A$3:$L$82,4,0))</f>
        <v>0</v>
      </c>
      <c r="G47" s="9">
        <f>IF(ISERROR(VLOOKUP(AC47,OS!$A$3:$K$82,4,0)),0,VLOOKUP(AC47,OS!$A$3:$K$82,4,0))</f>
        <v>0</v>
      </c>
      <c r="H47" s="12" t="str">
        <f t="shared" si="3"/>
        <v>-</v>
      </c>
      <c r="I47" s="9">
        <f>IF(ISERROR(VLOOKUP(AC47,AL!$A$3:$L$82,5,0)),"",VLOOKUP(AC47,AL!$A$3:$L$82,5,0))</f>
        <v>12</v>
      </c>
      <c r="J47" s="13">
        <f>IF(ISERROR(VLOOKUP(AC47,OS!$A$3:$K$82,5,0)),0,VLOOKUP(AC47,OS!$A$3:$K$82,5,0))</f>
        <v>0</v>
      </c>
      <c r="K47" s="34" t="str">
        <f t="shared" si="4"/>
        <v>-</v>
      </c>
      <c r="L47" s="9">
        <f>IF(ISERROR(VLOOKUP(AC47,AL!$A$3:$L$82,6,0)),"",VLOOKUP(AC47,AL!$A$3:$L$82,6,0))</f>
        <v>8</v>
      </c>
      <c r="M47" s="9">
        <f>IF(ISERROR(VLOOKUP(AC47,OS!$A$3:$K$82,6,0)),0,VLOOKUP(AC47,OS!$A$3:$K$82,6,0))</f>
        <v>0</v>
      </c>
      <c r="N47" s="12" t="str">
        <f t="shared" si="5"/>
        <v>-</v>
      </c>
      <c r="O47" s="9">
        <f>IF(ISERROR(VLOOKUP(AC47,AL!$A$3:$L$82,7,0)),"",VLOOKUP(AC47,AL!$A$3:$L$82,7,0))</f>
        <v>1</v>
      </c>
      <c r="P47" s="13">
        <f>IF(ISERROR(VLOOKUP(AC47,OS!$A$3:$K$82,7,0)),0,VLOOKUP(AC47,OS!$A$3:$K$82,7,0))</f>
        <v>0</v>
      </c>
      <c r="Q47" s="34" t="str">
        <f t="shared" si="6"/>
        <v>-</v>
      </c>
      <c r="R47" s="9">
        <f>IF(ISERROR(VLOOKUP(AC47,AL!$A$3:$L$82,8,0)),"",VLOOKUP(AC47,AL!$A$3:$L$82,8,0))</f>
        <v>9</v>
      </c>
      <c r="S47" s="9">
        <f>IF(ISERROR(VLOOKUP(AC47,OS!$A$3:$K$82,8,0)),0,VLOOKUP(AC47,OS!$A$3:$K$82,8,0))</f>
        <v>0</v>
      </c>
      <c r="T47" s="12" t="str">
        <f t="shared" si="7"/>
        <v>-</v>
      </c>
      <c r="U47" s="9">
        <f>IF(ISERROR(VLOOKUP(AC47,AL!$A$3:$L$82,9,0)),"",VLOOKUP(AC47,AL!$A$3:$L$82,9,0))</f>
        <v>1</v>
      </c>
      <c r="V47" s="13">
        <f>IF(ISERROR(VLOOKUP(AC47,OS!$A$3:$K$82,9,0)),0,VLOOKUP(AC47,OS!$A$3:$K$82,9,0))</f>
        <v>0</v>
      </c>
      <c r="W47" s="34" t="str">
        <f t="shared" si="8"/>
        <v>-</v>
      </c>
      <c r="X47" s="9">
        <f>IF(ISERROR(VLOOKUP(AC47,AL!$A$3:$L$82,10,0)),"",VLOOKUP(AC47,AL!$A$3:$L$82,10,0))</f>
        <v>1</v>
      </c>
      <c r="Y47" s="9">
        <f>IF(ISERROR(VLOOKUP(AC47,OS!$A$3:$K$82,10,0)),0,VLOOKUP(AC47,OS!$A$3:$K$82,10,0))</f>
        <v>0</v>
      </c>
      <c r="Z47" s="31" t="str">
        <f t="shared" si="9"/>
        <v>-</v>
      </c>
      <c r="AA47" s="9">
        <f>IF(ISERROR(VLOOKUP(AC47,AL!$A$3:$L$82,11,0)),"",VLOOKUP(AC47,AL!$A$3:$L$82,11,0))</f>
        <v>32</v>
      </c>
      <c r="AB47" s="42">
        <f>IF(ISERROR(VLOOKUP(AC47,OS!$A$3:$K$82,11,0)),0,VLOOKUP(AC47,OS!$A$3:$K$82,11,0))</f>
        <v>0</v>
      </c>
      <c r="AC47" s="36" t="str">
        <f t="shared" si="17"/>
        <v>47</v>
      </c>
      <c r="AD47" s="32">
        <f t="shared" si="10"/>
        <v>32</v>
      </c>
      <c r="AE47" s="32">
        <f t="shared" si="11"/>
        <v>0</v>
      </c>
      <c r="AF47" t="b">
        <f t="shared" si="12"/>
        <v>1</v>
      </c>
      <c r="AG47" t="b">
        <f t="shared" si="13"/>
        <v>1</v>
      </c>
      <c r="AH47">
        <f t="shared" si="14"/>
        <v>42</v>
      </c>
      <c r="AI47">
        <f t="shared" si="15"/>
        <v>47</v>
      </c>
      <c r="AJ47" t="str">
        <f t="shared" si="16"/>
        <v>53 - Haushälter/innen, Hausgehilf(en)innen, Hauswart(e)innen</v>
      </c>
    </row>
    <row r="48" spans="1:36" x14ac:dyDescent="0.25">
      <c r="A48" s="4" t="s">
        <v>46</v>
      </c>
      <c r="B48" s="12" t="str">
        <f t="shared" si="1"/>
        <v>-</v>
      </c>
      <c r="C48" s="9">
        <f>IF(ISERROR(VLOOKUP(AC48,AL!$A$3:$L$82,3,0)),"",VLOOKUP(AC48,AL!$A$3:$L$82,3,0))</f>
        <v>0</v>
      </c>
      <c r="D48" s="9">
        <f>IF(ISERROR(VLOOKUP(AC48,OS!$A$3:$K$82,3,0)),0,VLOOKUP(AC48,OS!$A$3:$K$82,3,0))</f>
        <v>0</v>
      </c>
      <c r="E48" s="12" t="str">
        <f t="shared" si="2"/>
        <v>-</v>
      </c>
      <c r="F48" s="9">
        <f>IF(ISERROR(VLOOKUP(AC48,AL!$A$3:$L$82,4,0)),"",VLOOKUP(AC48,AL!$A$3:$L$82,4,0))</f>
        <v>0</v>
      </c>
      <c r="G48" s="9">
        <f>IF(ISERROR(VLOOKUP(AC48,OS!$A$3:$K$82,4,0)),0,VLOOKUP(AC48,OS!$A$3:$K$82,4,0))</f>
        <v>0</v>
      </c>
      <c r="H48" s="12" t="str">
        <f t="shared" si="3"/>
        <v>-</v>
      </c>
      <c r="I48" s="9">
        <f>IF(ISERROR(VLOOKUP(AC48,AL!$A$3:$L$82,5,0)),"",VLOOKUP(AC48,AL!$A$3:$L$82,5,0))</f>
        <v>4</v>
      </c>
      <c r="J48" s="13">
        <f>IF(ISERROR(VLOOKUP(AC48,OS!$A$3:$K$82,5,0)),0,VLOOKUP(AC48,OS!$A$3:$K$82,5,0))</f>
        <v>0</v>
      </c>
      <c r="K48" s="34" t="str">
        <f t="shared" si="4"/>
        <v>-</v>
      </c>
      <c r="L48" s="9">
        <f>IF(ISERROR(VLOOKUP(AC48,AL!$A$3:$L$82,6,0)),"",VLOOKUP(AC48,AL!$A$3:$L$82,6,0))</f>
        <v>0</v>
      </c>
      <c r="M48" s="9">
        <f>IF(ISERROR(VLOOKUP(AC48,OS!$A$3:$K$82,6,0)),0,VLOOKUP(AC48,OS!$A$3:$K$82,6,0))</f>
        <v>0</v>
      </c>
      <c r="N48" s="12" t="str">
        <f t="shared" si="5"/>
        <v>-</v>
      </c>
      <c r="O48" s="9">
        <f>IF(ISERROR(VLOOKUP(AC48,AL!$A$3:$L$82,7,0)),"",VLOOKUP(AC48,AL!$A$3:$L$82,7,0))</f>
        <v>0</v>
      </c>
      <c r="P48" s="13">
        <f>IF(ISERROR(VLOOKUP(AC48,OS!$A$3:$K$82,7,0)),0,VLOOKUP(AC48,OS!$A$3:$K$82,7,0))</f>
        <v>0</v>
      </c>
      <c r="Q48" s="34" t="str">
        <f t="shared" si="6"/>
        <v>-</v>
      </c>
      <c r="R48" s="9">
        <f>IF(ISERROR(VLOOKUP(AC48,AL!$A$3:$L$82,8,0)),"",VLOOKUP(AC48,AL!$A$3:$L$82,8,0))</f>
        <v>0</v>
      </c>
      <c r="S48" s="9">
        <f>IF(ISERROR(VLOOKUP(AC48,OS!$A$3:$K$82,8,0)),0,VLOOKUP(AC48,OS!$A$3:$K$82,8,0))</f>
        <v>0</v>
      </c>
      <c r="T48" s="12" t="str">
        <f t="shared" si="7"/>
        <v>-</v>
      </c>
      <c r="U48" s="9">
        <f>IF(ISERROR(VLOOKUP(AC48,AL!$A$3:$L$82,9,0)),"",VLOOKUP(AC48,AL!$A$3:$L$82,9,0))</f>
        <v>1</v>
      </c>
      <c r="V48" s="13">
        <f>IF(ISERROR(VLOOKUP(AC48,OS!$A$3:$K$82,9,0)),0,VLOOKUP(AC48,OS!$A$3:$K$82,9,0))</f>
        <v>0</v>
      </c>
      <c r="W48" s="34" t="str">
        <f t="shared" si="8"/>
        <v>-</v>
      </c>
      <c r="X48" s="9">
        <f>IF(ISERROR(VLOOKUP(AC48,AL!$A$3:$L$82,10,0)),"",VLOOKUP(AC48,AL!$A$3:$L$82,10,0))</f>
        <v>0</v>
      </c>
      <c r="Y48" s="9">
        <f>IF(ISERROR(VLOOKUP(AC48,OS!$A$3:$K$82,10,0)),0,VLOOKUP(AC48,OS!$A$3:$K$82,10,0))</f>
        <v>0</v>
      </c>
      <c r="Z48" s="31" t="str">
        <f t="shared" si="9"/>
        <v>-</v>
      </c>
      <c r="AA48" s="9">
        <f>IF(ISERROR(VLOOKUP(AC48,AL!$A$3:$L$82,11,0)),"",VLOOKUP(AC48,AL!$A$3:$L$82,11,0))</f>
        <v>5</v>
      </c>
      <c r="AB48" s="42">
        <f>IF(ISERROR(VLOOKUP(AC48,OS!$A$3:$K$82,11,0)),0,VLOOKUP(AC48,OS!$A$3:$K$82,11,0))</f>
        <v>0</v>
      </c>
      <c r="AC48" s="36" t="str">
        <f t="shared" si="17"/>
        <v>48</v>
      </c>
      <c r="AD48" s="32">
        <f t="shared" si="10"/>
        <v>5</v>
      </c>
      <c r="AE48" s="32">
        <f t="shared" si="11"/>
        <v>0</v>
      </c>
      <c r="AF48" t="b">
        <f t="shared" si="12"/>
        <v>1</v>
      </c>
      <c r="AG48" t="b">
        <f t="shared" si="13"/>
        <v>1</v>
      </c>
      <c r="AH48">
        <f t="shared" si="14"/>
        <v>43</v>
      </c>
      <c r="AI48">
        <f t="shared" si="15"/>
        <v>48</v>
      </c>
      <c r="AJ48" t="str">
        <f t="shared" si="16"/>
        <v>54 - Rauchfangkehrer/innen, Gebäudereiniger/innen</v>
      </c>
    </row>
    <row r="49" spans="1:36" x14ac:dyDescent="0.25">
      <c r="A49" s="4" t="s">
        <v>86</v>
      </c>
      <c r="B49" s="12" t="str">
        <f t="shared" si="1"/>
        <v>-</v>
      </c>
      <c r="C49" s="9">
        <f>IF(ISERROR(VLOOKUP(AC49,AL!$A$3:$L$82,3,0)),"",VLOOKUP(AC49,AL!$A$3:$L$82,3,0))</f>
        <v>5</v>
      </c>
      <c r="D49" s="9">
        <f>IF(ISERROR(VLOOKUP(AC49,OS!$A$3:$K$82,3,0)),0,VLOOKUP(AC49,OS!$A$3:$K$82,3,0))</f>
        <v>0</v>
      </c>
      <c r="E49" s="12">
        <f t="shared" si="2"/>
        <v>0</v>
      </c>
      <c r="F49" s="9">
        <f>IF(ISERROR(VLOOKUP(AC49,AL!$A$3:$L$82,4,0)),"",VLOOKUP(AC49,AL!$A$3:$L$82,4,0))</f>
        <v>0</v>
      </c>
      <c r="G49" s="9">
        <f>IF(ISERROR(VLOOKUP(AC49,OS!$A$3:$K$82,4,0)),0,VLOOKUP(AC49,OS!$A$3:$K$82,4,0))</f>
        <v>1</v>
      </c>
      <c r="H49" s="12" t="str">
        <f t="shared" si="3"/>
        <v>-</v>
      </c>
      <c r="I49" s="9">
        <f>IF(ISERROR(VLOOKUP(AC49,AL!$A$3:$L$82,5,0)),"",VLOOKUP(AC49,AL!$A$3:$L$82,5,0))</f>
        <v>30</v>
      </c>
      <c r="J49" s="13">
        <f>IF(ISERROR(VLOOKUP(AC49,OS!$A$3:$K$82,5,0)),0,VLOOKUP(AC49,OS!$A$3:$K$82,5,0))</f>
        <v>0</v>
      </c>
      <c r="K49" s="34">
        <f t="shared" si="4"/>
        <v>4</v>
      </c>
      <c r="L49" s="9">
        <f>IF(ISERROR(VLOOKUP(AC49,AL!$A$3:$L$82,6,0)),"",VLOOKUP(AC49,AL!$A$3:$L$82,6,0))</f>
        <v>8</v>
      </c>
      <c r="M49" s="9">
        <f>IF(ISERROR(VLOOKUP(AC49,OS!$A$3:$K$82,6,0)),0,VLOOKUP(AC49,OS!$A$3:$K$82,6,0))</f>
        <v>2</v>
      </c>
      <c r="N49" s="12" t="str">
        <f t="shared" si="5"/>
        <v>-</v>
      </c>
      <c r="O49" s="9">
        <f>IF(ISERROR(VLOOKUP(AC49,AL!$A$3:$L$82,7,0)),"",VLOOKUP(AC49,AL!$A$3:$L$82,7,0))</f>
        <v>3</v>
      </c>
      <c r="P49" s="13">
        <f>IF(ISERROR(VLOOKUP(AC49,OS!$A$3:$K$82,7,0)),0,VLOOKUP(AC49,OS!$A$3:$K$82,7,0))</f>
        <v>0</v>
      </c>
      <c r="Q49" s="34">
        <f t="shared" si="6"/>
        <v>20</v>
      </c>
      <c r="R49" s="9">
        <f>IF(ISERROR(VLOOKUP(AC49,AL!$A$3:$L$82,8,0)),"",VLOOKUP(AC49,AL!$A$3:$L$82,8,0))</f>
        <v>20</v>
      </c>
      <c r="S49" s="9">
        <f>IF(ISERROR(VLOOKUP(AC49,OS!$A$3:$K$82,8,0)),0,VLOOKUP(AC49,OS!$A$3:$K$82,8,0))</f>
        <v>1</v>
      </c>
      <c r="T49" s="12" t="str">
        <f t="shared" si="7"/>
        <v>-</v>
      </c>
      <c r="U49" s="9">
        <f>IF(ISERROR(VLOOKUP(AC49,AL!$A$3:$L$82,9,0)),"",VLOOKUP(AC49,AL!$A$3:$L$82,9,0))</f>
        <v>6</v>
      </c>
      <c r="V49" s="13">
        <f>IF(ISERROR(VLOOKUP(AC49,OS!$A$3:$K$82,9,0)),0,VLOOKUP(AC49,OS!$A$3:$K$82,9,0))</f>
        <v>0</v>
      </c>
      <c r="W49" s="34">
        <f t="shared" si="8"/>
        <v>2</v>
      </c>
      <c r="X49" s="9">
        <f>IF(ISERROR(VLOOKUP(AC49,AL!$A$3:$L$82,10,0)),"",VLOOKUP(AC49,AL!$A$3:$L$82,10,0))</f>
        <v>2</v>
      </c>
      <c r="Y49" s="9">
        <f>IF(ISERROR(VLOOKUP(AC49,OS!$A$3:$K$82,10,0)),0,VLOOKUP(AC49,OS!$A$3:$K$82,10,0))</f>
        <v>1</v>
      </c>
      <c r="Z49" s="31">
        <f t="shared" si="9"/>
        <v>14.8</v>
      </c>
      <c r="AA49" s="9">
        <f>IF(ISERROR(VLOOKUP(AC49,AL!$A$3:$L$82,11,0)),"",VLOOKUP(AC49,AL!$A$3:$L$82,11,0))</f>
        <v>74</v>
      </c>
      <c r="AB49" s="42">
        <f>IF(ISERROR(VLOOKUP(AC49,OS!$A$3:$K$82,11,0)),0,VLOOKUP(AC49,OS!$A$3:$K$82,11,0))</f>
        <v>5</v>
      </c>
      <c r="AC49" s="36" t="str">
        <f t="shared" si="17"/>
        <v>50</v>
      </c>
      <c r="AD49" s="32">
        <f t="shared" si="10"/>
        <v>74</v>
      </c>
      <c r="AE49" s="32">
        <f t="shared" si="11"/>
        <v>5</v>
      </c>
      <c r="AF49" t="b">
        <f t="shared" si="12"/>
        <v>1</v>
      </c>
      <c r="AG49" t="b">
        <f t="shared" si="13"/>
        <v>1</v>
      </c>
      <c r="AH49">
        <f t="shared" si="14"/>
        <v>44</v>
      </c>
      <c r="AI49">
        <f t="shared" si="15"/>
        <v>49</v>
      </c>
      <c r="AJ49" t="str">
        <f t="shared" si="16"/>
        <v>55 - Chemischputzer/innen, Wäscher/innen, Bügler/innen</v>
      </c>
    </row>
    <row r="50" spans="1:36" x14ac:dyDescent="0.25">
      <c r="A50" s="4" t="s">
        <v>48</v>
      </c>
      <c r="B50" s="12">
        <f t="shared" si="1"/>
        <v>21</v>
      </c>
      <c r="C50" s="9">
        <f>IF(ISERROR(VLOOKUP(AC50,AL!$A$3:$L$82,3,0)),"",VLOOKUP(AC50,AL!$A$3:$L$82,3,0))</f>
        <v>21</v>
      </c>
      <c r="D50" s="9">
        <f>IF(ISERROR(VLOOKUP(AC50,OS!$A$3:$K$82,3,0)),0,VLOOKUP(AC50,OS!$A$3:$K$82,3,0))</f>
        <v>1</v>
      </c>
      <c r="E50" s="12">
        <f t="shared" si="2"/>
        <v>1</v>
      </c>
      <c r="F50" s="9">
        <f>IF(ISERROR(VLOOKUP(AC50,AL!$A$3:$L$82,4,0)),"",VLOOKUP(AC50,AL!$A$3:$L$82,4,0))</f>
        <v>5</v>
      </c>
      <c r="G50" s="9">
        <f>IF(ISERROR(VLOOKUP(AC50,OS!$A$3:$K$82,4,0)),0,VLOOKUP(AC50,OS!$A$3:$K$82,4,0))</f>
        <v>5</v>
      </c>
      <c r="H50" s="12">
        <f t="shared" si="3"/>
        <v>17.5</v>
      </c>
      <c r="I50" s="9">
        <f>IF(ISERROR(VLOOKUP(AC50,AL!$A$3:$L$82,5,0)),"",VLOOKUP(AC50,AL!$A$3:$L$82,5,0))</f>
        <v>140</v>
      </c>
      <c r="J50" s="13">
        <f>IF(ISERROR(VLOOKUP(AC50,OS!$A$3:$K$82,5,0)),0,VLOOKUP(AC50,OS!$A$3:$K$82,5,0))</f>
        <v>8</v>
      </c>
      <c r="K50" s="34">
        <f t="shared" si="4"/>
        <v>6</v>
      </c>
      <c r="L50" s="9">
        <f>IF(ISERROR(VLOOKUP(AC50,AL!$A$3:$L$82,6,0)),"",VLOOKUP(AC50,AL!$A$3:$L$82,6,0))</f>
        <v>72</v>
      </c>
      <c r="M50" s="9">
        <f>IF(ISERROR(VLOOKUP(AC50,OS!$A$3:$K$82,6,0)),0,VLOOKUP(AC50,OS!$A$3:$K$82,6,0))</f>
        <v>12</v>
      </c>
      <c r="N50" s="12">
        <f t="shared" si="5"/>
        <v>9.6666666666666661</v>
      </c>
      <c r="O50" s="9">
        <f>IF(ISERROR(VLOOKUP(AC50,AL!$A$3:$L$82,7,0)),"",VLOOKUP(AC50,AL!$A$3:$L$82,7,0))</f>
        <v>29</v>
      </c>
      <c r="P50" s="13">
        <f>IF(ISERROR(VLOOKUP(AC50,OS!$A$3:$K$82,7,0)),0,VLOOKUP(AC50,OS!$A$3:$K$82,7,0))</f>
        <v>3</v>
      </c>
      <c r="Q50" s="34">
        <f t="shared" si="6"/>
        <v>13.153846153846153</v>
      </c>
      <c r="R50" s="9">
        <f>IF(ISERROR(VLOOKUP(AC50,AL!$A$3:$L$82,8,0)),"",VLOOKUP(AC50,AL!$A$3:$L$82,8,0))</f>
        <v>171</v>
      </c>
      <c r="S50" s="9">
        <f>IF(ISERROR(VLOOKUP(AC50,OS!$A$3:$K$82,8,0)),0,VLOOKUP(AC50,OS!$A$3:$K$82,8,0))</f>
        <v>13</v>
      </c>
      <c r="T50" s="12">
        <f t="shared" si="7"/>
        <v>55</v>
      </c>
      <c r="U50" s="9">
        <f>IF(ISERROR(VLOOKUP(AC50,AL!$A$3:$L$82,9,0)),"",VLOOKUP(AC50,AL!$A$3:$L$82,9,0))</f>
        <v>55</v>
      </c>
      <c r="V50" s="13">
        <f>IF(ISERROR(VLOOKUP(AC50,OS!$A$3:$K$82,9,0)),0,VLOOKUP(AC50,OS!$A$3:$K$82,9,0))</f>
        <v>1</v>
      </c>
      <c r="W50" s="34">
        <f t="shared" si="8"/>
        <v>0.26666666666666666</v>
      </c>
      <c r="X50" s="9">
        <f>IF(ISERROR(VLOOKUP(AC50,AL!$A$3:$L$82,10,0)),"",VLOOKUP(AC50,AL!$A$3:$L$82,10,0))</f>
        <v>4</v>
      </c>
      <c r="Y50" s="9">
        <f>IF(ISERROR(VLOOKUP(AC50,OS!$A$3:$K$82,10,0)),0,VLOOKUP(AC50,OS!$A$3:$K$82,10,0))</f>
        <v>15</v>
      </c>
      <c r="Z50" s="31">
        <f t="shared" si="9"/>
        <v>8.568965517241379</v>
      </c>
      <c r="AA50" s="9">
        <f>IF(ISERROR(VLOOKUP(AC50,AL!$A$3:$L$82,11,0)),"",VLOOKUP(AC50,AL!$A$3:$L$82,11,0))</f>
        <v>497</v>
      </c>
      <c r="AB50" s="42">
        <f>IF(ISERROR(VLOOKUP(AC50,OS!$A$3:$K$82,11,0)),0,VLOOKUP(AC50,OS!$A$3:$K$82,11,0))</f>
        <v>58</v>
      </c>
      <c r="AC50" s="36" t="str">
        <f t="shared" si="17"/>
        <v>51</v>
      </c>
      <c r="AD50" s="32">
        <f t="shared" si="10"/>
        <v>497</v>
      </c>
      <c r="AE50" s="32">
        <f t="shared" si="11"/>
        <v>58</v>
      </c>
      <c r="AF50" t="b">
        <f t="shared" si="12"/>
        <v>1</v>
      </c>
      <c r="AG50" t="b">
        <f t="shared" si="13"/>
        <v>1</v>
      </c>
      <c r="AH50">
        <f t="shared" si="14"/>
        <v>45</v>
      </c>
      <c r="AI50">
        <f t="shared" si="15"/>
        <v>50</v>
      </c>
      <c r="AJ50" t="str">
        <f t="shared" si="16"/>
        <v>56 - Reinigungsberufe anderer Art</v>
      </c>
    </row>
    <row r="51" spans="1:36" x14ac:dyDescent="0.25">
      <c r="A51" s="4" t="s">
        <v>49</v>
      </c>
      <c r="B51" s="12">
        <f t="shared" si="1"/>
        <v>3</v>
      </c>
      <c r="C51" s="9">
        <f>IF(ISERROR(VLOOKUP(AC51,AL!$A$3:$L$82,3,0)),"",VLOOKUP(AC51,AL!$A$3:$L$82,3,0))</f>
        <v>12</v>
      </c>
      <c r="D51" s="9">
        <f>IF(ISERROR(VLOOKUP(AC51,OS!$A$3:$K$82,3,0)),0,VLOOKUP(AC51,OS!$A$3:$K$82,3,0))</f>
        <v>4</v>
      </c>
      <c r="E51" s="12">
        <f t="shared" si="2"/>
        <v>1.75</v>
      </c>
      <c r="F51" s="9">
        <f>IF(ISERROR(VLOOKUP(AC51,AL!$A$3:$L$82,4,0)),"",VLOOKUP(AC51,AL!$A$3:$L$82,4,0))</f>
        <v>7</v>
      </c>
      <c r="G51" s="9">
        <f>IF(ISERROR(VLOOKUP(AC51,OS!$A$3:$K$82,4,0)),0,VLOOKUP(AC51,OS!$A$3:$K$82,4,0))</f>
        <v>4</v>
      </c>
      <c r="H51" s="12">
        <f t="shared" si="3"/>
        <v>2.0869565217391304</v>
      </c>
      <c r="I51" s="9">
        <f>IF(ISERROR(VLOOKUP(AC51,AL!$A$3:$L$82,5,0)),"",VLOOKUP(AC51,AL!$A$3:$L$82,5,0))</f>
        <v>96</v>
      </c>
      <c r="J51" s="13">
        <f>IF(ISERROR(VLOOKUP(AC51,OS!$A$3:$K$82,5,0)),0,VLOOKUP(AC51,OS!$A$3:$K$82,5,0))</f>
        <v>46</v>
      </c>
      <c r="K51" s="34">
        <f t="shared" si="4"/>
        <v>3.9090909090909092</v>
      </c>
      <c r="L51" s="9">
        <f>IF(ISERROR(VLOOKUP(AC51,AL!$A$3:$L$82,6,0)),"",VLOOKUP(AC51,AL!$A$3:$L$82,6,0))</f>
        <v>43</v>
      </c>
      <c r="M51" s="9">
        <f>IF(ISERROR(VLOOKUP(AC51,OS!$A$3:$K$82,6,0)),0,VLOOKUP(AC51,OS!$A$3:$K$82,6,0))</f>
        <v>11</v>
      </c>
      <c r="N51" s="12">
        <f t="shared" si="5"/>
        <v>1.9090909090909092</v>
      </c>
      <c r="O51" s="9">
        <f>IF(ISERROR(VLOOKUP(AC51,AL!$A$3:$L$82,7,0)),"",VLOOKUP(AC51,AL!$A$3:$L$82,7,0))</f>
        <v>21</v>
      </c>
      <c r="P51" s="13">
        <f>IF(ISERROR(VLOOKUP(AC51,OS!$A$3:$K$82,7,0)),0,VLOOKUP(AC51,OS!$A$3:$K$82,7,0))</f>
        <v>11</v>
      </c>
      <c r="Q51" s="34">
        <f t="shared" si="6"/>
        <v>4.5454545454545459</v>
      </c>
      <c r="R51" s="9">
        <f>IF(ISERROR(VLOOKUP(AC51,AL!$A$3:$L$82,8,0)),"",VLOOKUP(AC51,AL!$A$3:$L$82,8,0))</f>
        <v>100</v>
      </c>
      <c r="S51" s="9">
        <f>IF(ISERROR(VLOOKUP(AC51,OS!$A$3:$K$82,8,0)),0,VLOOKUP(AC51,OS!$A$3:$K$82,8,0))</f>
        <v>22</v>
      </c>
      <c r="T51" s="12">
        <f t="shared" si="7"/>
        <v>25</v>
      </c>
      <c r="U51" s="9">
        <f>IF(ISERROR(VLOOKUP(AC51,AL!$A$3:$L$82,9,0)),"",VLOOKUP(AC51,AL!$A$3:$L$82,9,0))</f>
        <v>25</v>
      </c>
      <c r="V51" s="13">
        <f>IF(ISERROR(VLOOKUP(AC51,OS!$A$3:$K$82,9,0)),0,VLOOKUP(AC51,OS!$A$3:$K$82,9,0))</f>
        <v>1</v>
      </c>
      <c r="W51" s="34">
        <f t="shared" si="8"/>
        <v>1</v>
      </c>
      <c r="X51" s="9">
        <f>IF(ISERROR(VLOOKUP(AC51,AL!$A$3:$L$82,10,0)),"",VLOOKUP(AC51,AL!$A$3:$L$82,10,0))</f>
        <v>10</v>
      </c>
      <c r="Y51" s="9">
        <f>IF(ISERROR(VLOOKUP(AC51,OS!$A$3:$K$82,10,0)),0,VLOOKUP(AC51,OS!$A$3:$K$82,10,0))</f>
        <v>10</v>
      </c>
      <c r="Z51" s="31">
        <f t="shared" si="9"/>
        <v>2.8807339449541285</v>
      </c>
      <c r="AA51" s="9">
        <f>IF(ISERROR(VLOOKUP(AC51,AL!$A$3:$L$82,11,0)),"",VLOOKUP(AC51,AL!$A$3:$L$82,11,0))</f>
        <v>314</v>
      </c>
      <c r="AB51" s="42">
        <f>IF(ISERROR(VLOOKUP(AC51,OS!$A$3:$K$82,11,0)),0,VLOOKUP(AC51,OS!$A$3:$K$82,11,0))</f>
        <v>109</v>
      </c>
      <c r="AC51" s="36" t="str">
        <f t="shared" si="17"/>
        <v>52</v>
      </c>
      <c r="AD51" s="32">
        <f t="shared" si="10"/>
        <v>314</v>
      </c>
      <c r="AE51" s="32">
        <f t="shared" si="11"/>
        <v>109</v>
      </c>
      <c r="AF51" t="b">
        <f t="shared" si="12"/>
        <v>1</v>
      </c>
      <c r="AG51" t="b">
        <f t="shared" si="13"/>
        <v>1</v>
      </c>
      <c r="AH51">
        <f t="shared" si="14"/>
        <v>46</v>
      </c>
      <c r="AI51">
        <f t="shared" si="15"/>
        <v>51</v>
      </c>
      <c r="AJ51" t="str">
        <f t="shared" si="16"/>
        <v>57 - Friseur(e)innen, Schönheitspfleger/innen und verw. Berufe</v>
      </c>
    </row>
    <row r="52" spans="1:36" x14ac:dyDescent="0.25">
      <c r="A52" s="4" t="s">
        <v>50</v>
      </c>
      <c r="B52" s="12">
        <f t="shared" si="1"/>
        <v>3</v>
      </c>
      <c r="C52" s="9">
        <f>IF(ISERROR(VLOOKUP(AC52,AL!$A$3:$L$82,3,0)),"",VLOOKUP(AC52,AL!$A$3:$L$82,3,0))</f>
        <v>3</v>
      </c>
      <c r="D52" s="9">
        <f>IF(ISERROR(VLOOKUP(AC52,OS!$A$3:$K$82,3,0)),0,VLOOKUP(AC52,OS!$A$3:$K$82,3,0))</f>
        <v>1</v>
      </c>
      <c r="E52" s="12" t="str">
        <f t="shared" si="2"/>
        <v>-</v>
      </c>
      <c r="F52" s="9">
        <f>IF(ISERROR(VLOOKUP(AC52,AL!$A$3:$L$82,4,0)),"",VLOOKUP(AC52,AL!$A$3:$L$82,4,0))</f>
        <v>1</v>
      </c>
      <c r="G52" s="9">
        <f>IF(ISERROR(VLOOKUP(AC52,OS!$A$3:$K$82,4,0)),0,VLOOKUP(AC52,OS!$A$3:$K$82,4,0))</f>
        <v>0</v>
      </c>
      <c r="H52" s="12">
        <f t="shared" si="3"/>
        <v>35</v>
      </c>
      <c r="I52" s="9">
        <f>IF(ISERROR(VLOOKUP(AC52,AL!$A$3:$L$82,5,0)),"",VLOOKUP(AC52,AL!$A$3:$L$82,5,0))</f>
        <v>35</v>
      </c>
      <c r="J52" s="13">
        <f>IF(ISERROR(VLOOKUP(AC52,OS!$A$3:$K$82,5,0)),0,VLOOKUP(AC52,OS!$A$3:$K$82,5,0))</f>
        <v>1</v>
      </c>
      <c r="K52" s="34" t="str">
        <f t="shared" si="4"/>
        <v>-</v>
      </c>
      <c r="L52" s="9">
        <f>IF(ISERROR(VLOOKUP(AC52,AL!$A$3:$L$82,6,0)),"",VLOOKUP(AC52,AL!$A$3:$L$82,6,0))</f>
        <v>17</v>
      </c>
      <c r="M52" s="9">
        <f>IF(ISERROR(VLOOKUP(AC52,OS!$A$3:$K$82,6,0)),0,VLOOKUP(AC52,OS!$A$3:$K$82,6,0))</f>
        <v>0</v>
      </c>
      <c r="N52" s="12">
        <f t="shared" si="5"/>
        <v>5</v>
      </c>
      <c r="O52" s="9">
        <f>IF(ISERROR(VLOOKUP(AC52,AL!$A$3:$L$82,7,0)),"",VLOOKUP(AC52,AL!$A$3:$L$82,7,0))</f>
        <v>5</v>
      </c>
      <c r="P52" s="13">
        <f>IF(ISERROR(VLOOKUP(AC52,OS!$A$3:$K$82,7,0)),0,VLOOKUP(AC52,OS!$A$3:$K$82,7,0))</f>
        <v>1</v>
      </c>
      <c r="Q52" s="34" t="str">
        <f t="shared" si="6"/>
        <v>-</v>
      </c>
      <c r="R52" s="9">
        <f>IF(ISERROR(VLOOKUP(AC52,AL!$A$3:$L$82,8,0)),"",VLOOKUP(AC52,AL!$A$3:$L$82,8,0))</f>
        <v>51</v>
      </c>
      <c r="S52" s="9">
        <f>IF(ISERROR(VLOOKUP(AC52,OS!$A$3:$K$82,8,0)),0,VLOOKUP(AC52,OS!$A$3:$K$82,8,0))</f>
        <v>0</v>
      </c>
      <c r="T52" s="12" t="str">
        <f t="shared" si="7"/>
        <v>-</v>
      </c>
      <c r="U52" s="9">
        <f>IF(ISERROR(VLOOKUP(AC52,AL!$A$3:$L$82,9,0)),"",VLOOKUP(AC52,AL!$A$3:$L$82,9,0))</f>
        <v>31</v>
      </c>
      <c r="V52" s="13">
        <f>IF(ISERROR(VLOOKUP(AC52,OS!$A$3:$K$82,9,0)),0,VLOOKUP(AC52,OS!$A$3:$K$82,9,0))</f>
        <v>0</v>
      </c>
      <c r="W52" s="34" t="str">
        <f t="shared" si="8"/>
        <v>-</v>
      </c>
      <c r="X52" s="9">
        <f>IF(ISERROR(VLOOKUP(AC52,AL!$A$3:$L$82,10,0)),"",VLOOKUP(AC52,AL!$A$3:$L$82,10,0))</f>
        <v>7</v>
      </c>
      <c r="Y52" s="9">
        <f>IF(ISERROR(VLOOKUP(AC52,OS!$A$3:$K$82,10,0)),0,VLOOKUP(AC52,OS!$A$3:$K$82,10,0))</f>
        <v>0</v>
      </c>
      <c r="Z52" s="31">
        <f t="shared" si="9"/>
        <v>50</v>
      </c>
      <c r="AA52" s="9">
        <f>IF(ISERROR(VLOOKUP(AC52,AL!$A$3:$L$82,11,0)),"",VLOOKUP(AC52,AL!$A$3:$L$82,11,0))</f>
        <v>150</v>
      </c>
      <c r="AB52" s="42">
        <f>IF(ISERROR(VLOOKUP(AC52,OS!$A$3:$K$82,11,0)),0,VLOOKUP(AC52,OS!$A$3:$K$82,11,0))</f>
        <v>3</v>
      </c>
      <c r="AC52" s="36" t="str">
        <f t="shared" si="17"/>
        <v>53</v>
      </c>
      <c r="AD52" s="32">
        <f t="shared" si="10"/>
        <v>150</v>
      </c>
      <c r="AE52" s="32">
        <f t="shared" si="11"/>
        <v>3</v>
      </c>
      <c r="AF52" t="b">
        <f t="shared" si="12"/>
        <v>1</v>
      </c>
      <c r="AG52" t="b">
        <f t="shared" si="13"/>
        <v>1</v>
      </c>
      <c r="AH52">
        <f t="shared" si="14"/>
        <v>47</v>
      </c>
      <c r="AI52">
        <f t="shared" si="15"/>
        <v>52</v>
      </c>
      <c r="AJ52" t="str">
        <f t="shared" si="16"/>
        <v>58 - Dienstleistungsberufe des Gesundheitswesen</v>
      </c>
    </row>
    <row r="53" spans="1:36" x14ac:dyDescent="0.25">
      <c r="A53" s="4" t="s">
        <v>51</v>
      </c>
      <c r="B53" s="12" t="str">
        <f t="shared" si="1"/>
        <v>-</v>
      </c>
      <c r="C53" s="9">
        <f>IF(ISERROR(VLOOKUP(AC53,AL!$A$3:$L$82,3,0)),"",VLOOKUP(AC53,AL!$A$3:$L$82,3,0))</f>
        <v>12</v>
      </c>
      <c r="D53" s="9">
        <f>IF(ISERROR(VLOOKUP(AC53,OS!$A$3:$K$82,3,0)),0,VLOOKUP(AC53,OS!$A$3:$K$82,3,0))</f>
        <v>0</v>
      </c>
      <c r="E53" s="12" t="str">
        <f t="shared" si="2"/>
        <v>-</v>
      </c>
      <c r="F53" s="9">
        <f>IF(ISERROR(VLOOKUP(AC53,AL!$A$3:$L$82,4,0)),"",VLOOKUP(AC53,AL!$A$3:$L$82,4,0))</f>
        <v>0</v>
      </c>
      <c r="G53" s="9">
        <f>IF(ISERROR(VLOOKUP(AC53,OS!$A$3:$K$82,4,0)),0,VLOOKUP(AC53,OS!$A$3:$K$82,4,0))</f>
        <v>0</v>
      </c>
      <c r="H53" s="12">
        <f t="shared" si="3"/>
        <v>33.5</v>
      </c>
      <c r="I53" s="9">
        <f>IF(ISERROR(VLOOKUP(AC53,AL!$A$3:$L$82,5,0)),"",VLOOKUP(AC53,AL!$A$3:$L$82,5,0))</f>
        <v>67</v>
      </c>
      <c r="J53" s="13">
        <f>IF(ISERROR(VLOOKUP(AC53,OS!$A$3:$K$82,5,0)),0,VLOOKUP(AC53,OS!$A$3:$K$82,5,0))</f>
        <v>2</v>
      </c>
      <c r="K53" s="34" t="str">
        <f t="shared" si="4"/>
        <v>-</v>
      </c>
      <c r="L53" s="9">
        <f>IF(ISERROR(VLOOKUP(AC53,AL!$A$3:$L$82,6,0)),"",VLOOKUP(AC53,AL!$A$3:$L$82,6,0))</f>
        <v>27</v>
      </c>
      <c r="M53" s="9">
        <f>IF(ISERROR(VLOOKUP(AC53,OS!$A$3:$K$82,6,0)),0,VLOOKUP(AC53,OS!$A$3:$K$82,6,0))</f>
        <v>0</v>
      </c>
      <c r="N53" s="12" t="str">
        <f t="shared" si="5"/>
        <v>-</v>
      </c>
      <c r="O53" s="9">
        <f>IF(ISERROR(VLOOKUP(AC53,AL!$A$3:$L$82,7,0)),"",VLOOKUP(AC53,AL!$A$3:$L$82,7,0))</f>
        <v>26</v>
      </c>
      <c r="P53" s="13">
        <f>IF(ISERROR(VLOOKUP(AC53,OS!$A$3:$K$82,7,0)),0,VLOOKUP(AC53,OS!$A$3:$K$82,7,0))</f>
        <v>0</v>
      </c>
      <c r="Q53" s="34">
        <f t="shared" si="6"/>
        <v>18</v>
      </c>
      <c r="R53" s="9">
        <f>IF(ISERROR(VLOOKUP(AC53,AL!$A$3:$L$82,8,0)),"",VLOOKUP(AC53,AL!$A$3:$L$82,8,0))</f>
        <v>54</v>
      </c>
      <c r="S53" s="9">
        <f>IF(ISERROR(VLOOKUP(AC53,OS!$A$3:$K$82,8,0)),0,VLOOKUP(AC53,OS!$A$3:$K$82,8,0))</f>
        <v>3</v>
      </c>
      <c r="T53" s="12" t="str">
        <f t="shared" si="7"/>
        <v>-</v>
      </c>
      <c r="U53" s="9">
        <f>IF(ISERROR(VLOOKUP(AC53,AL!$A$3:$L$82,9,0)),"",VLOOKUP(AC53,AL!$A$3:$L$82,9,0))</f>
        <v>14</v>
      </c>
      <c r="V53" s="13">
        <f>IF(ISERROR(VLOOKUP(AC53,OS!$A$3:$K$82,9,0)),0,VLOOKUP(AC53,OS!$A$3:$K$82,9,0))</f>
        <v>0</v>
      </c>
      <c r="W53" s="34" t="str">
        <f t="shared" si="8"/>
        <v>-</v>
      </c>
      <c r="X53" s="9">
        <f>IF(ISERROR(VLOOKUP(AC53,AL!$A$3:$L$82,10,0)),"",VLOOKUP(AC53,AL!$A$3:$L$82,10,0))</f>
        <v>22</v>
      </c>
      <c r="Y53" s="9">
        <f>IF(ISERROR(VLOOKUP(AC53,OS!$A$3:$K$82,10,0)),0,VLOOKUP(AC53,OS!$A$3:$K$82,10,0))</f>
        <v>0</v>
      </c>
      <c r="Z53" s="31">
        <f t="shared" si="9"/>
        <v>44.4</v>
      </c>
      <c r="AA53" s="9">
        <f>IF(ISERROR(VLOOKUP(AC53,AL!$A$3:$L$82,11,0)),"",VLOOKUP(AC53,AL!$A$3:$L$82,11,0))</f>
        <v>222</v>
      </c>
      <c r="AB53" s="42">
        <f>IF(ISERROR(VLOOKUP(AC53,OS!$A$3:$K$82,11,0)),0,VLOOKUP(AC53,OS!$A$3:$K$82,11,0))</f>
        <v>5</v>
      </c>
      <c r="AC53" s="36" t="str">
        <f t="shared" si="17"/>
        <v>54</v>
      </c>
      <c r="AD53" s="32">
        <f t="shared" si="10"/>
        <v>222</v>
      </c>
      <c r="AE53" s="32">
        <f t="shared" si="11"/>
        <v>5</v>
      </c>
      <c r="AF53" t="b">
        <f t="shared" si="12"/>
        <v>1</v>
      </c>
      <c r="AG53" t="b">
        <f t="shared" si="13"/>
        <v>1</v>
      </c>
      <c r="AH53">
        <f t="shared" si="14"/>
        <v>48</v>
      </c>
      <c r="AI53">
        <f t="shared" si="15"/>
        <v>53</v>
      </c>
      <c r="AJ53" t="str">
        <f t="shared" si="16"/>
        <v>59 - Übrige Dienstleistungsberufe</v>
      </c>
    </row>
    <row r="54" spans="1:36" x14ac:dyDescent="0.25">
      <c r="A54" s="4" t="s">
        <v>52</v>
      </c>
      <c r="B54" s="12" t="str">
        <f t="shared" si="1"/>
        <v>-</v>
      </c>
      <c r="C54" s="9">
        <f>IF(ISERROR(VLOOKUP(AC54,AL!$A$3:$L$82,3,0)),"",VLOOKUP(AC54,AL!$A$3:$L$82,3,0))</f>
        <v>0</v>
      </c>
      <c r="D54" s="9">
        <f>IF(ISERROR(VLOOKUP(AC54,OS!$A$3:$K$82,3,0)),0,VLOOKUP(AC54,OS!$A$3:$K$82,3,0))</f>
        <v>0</v>
      </c>
      <c r="E54" s="12" t="str">
        <f t="shared" si="2"/>
        <v>-</v>
      </c>
      <c r="F54" s="9">
        <f>IF(ISERROR(VLOOKUP(AC54,AL!$A$3:$L$82,4,0)),"",VLOOKUP(AC54,AL!$A$3:$L$82,4,0))</f>
        <v>0</v>
      </c>
      <c r="G54" s="9">
        <f>IF(ISERROR(VLOOKUP(AC54,OS!$A$3:$K$82,4,0)),0,VLOOKUP(AC54,OS!$A$3:$K$82,4,0))</f>
        <v>0</v>
      </c>
      <c r="H54" s="12" t="str">
        <f t="shared" si="3"/>
        <v>-</v>
      </c>
      <c r="I54" s="9">
        <f>IF(ISERROR(VLOOKUP(AC54,AL!$A$3:$L$82,5,0)),"",VLOOKUP(AC54,AL!$A$3:$L$82,5,0))</f>
        <v>4</v>
      </c>
      <c r="J54" s="13">
        <f>IF(ISERROR(VLOOKUP(AC54,OS!$A$3:$K$82,5,0)),0,VLOOKUP(AC54,OS!$A$3:$K$82,5,0))</f>
        <v>0</v>
      </c>
      <c r="K54" s="34" t="str">
        <f t="shared" si="4"/>
        <v>-</v>
      </c>
      <c r="L54" s="9">
        <f>IF(ISERROR(VLOOKUP(AC54,AL!$A$3:$L$82,6,0)),"",VLOOKUP(AC54,AL!$A$3:$L$82,6,0))</f>
        <v>0</v>
      </c>
      <c r="M54" s="9">
        <f>IF(ISERROR(VLOOKUP(AC54,OS!$A$3:$K$82,6,0)),0,VLOOKUP(AC54,OS!$A$3:$K$82,6,0))</f>
        <v>0</v>
      </c>
      <c r="N54" s="12" t="str">
        <f t="shared" si="5"/>
        <v>-</v>
      </c>
      <c r="O54" s="9">
        <f>IF(ISERROR(VLOOKUP(AC54,AL!$A$3:$L$82,7,0)),"",VLOOKUP(AC54,AL!$A$3:$L$82,7,0))</f>
        <v>0</v>
      </c>
      <c r="P54" s="13">
        <f>IF(ISERROR(VLOOKUP(AC54,OS!$A$3:$K$82,7,0)),0,VLOOKUP(AC54,OS!$A$3:$K$82,7,0))</f>
        <v>0</v>
      </c>
      <c r="Q54" s="34" t="str">
        <f t="shared" si="6"/>
        <v>-</v>
      </c>
      <c r="R54" s="9">
        <f>IF(ISERROR(VLOOKUP(AC54,AL!$A$3:$L$82,8,0)),"",VLOOKUP(AC54,AL!$A$3:$L$82,8,0))</f>
        <v>9</v>
      </c>
      <c r="S54" s="9">
        <f>IF(ISERROR(VLOOKUP(AC54,OS!$A$3:$K$82,8,0)),0,VLOOKUP(AC54,OS!$A$3:$K$82,8,0))</f>
        <v>0</v>
      </c>
      <c r="T54" s="12" t="str">
        <f t="shared" si="7"/>
        <v>-</v>
      </c>
      <c r="U54" s="9">
        <f>IF(ISERROR(VLOOKUP(AC54,AL!$A$3:$L$82,9,0)),"",VLOOKUP(AC54,AL!$A$3:$L$82,9,0))</f>
        <v>2</v>
      </c>
      <c r="V54" s="13">
        <f>IF(ISERROR(VLOOKUP(AC54,OS!$A$3:$K$82,9,0)),0,VLOOKUP(AC54,OS!$A$3:$K$82,9,0))</f>
        <v>0</v>
      </c>
      <c r="W54" s="34" t="str">
        <f t="shared" si="8"/>
        <v>-</v>
      </c>
      <c r="X54" s="9">
        <f>IF(ISERROR(VLOOKUP(AC54,AL!$A$3:$L$82,10,0)),"",VLOOKUP(AC54,AL!$A$3:$L$82,10,0))</f>
        <v>0</v>
      </c>
      <c r="Y54" s="9">
        <f>IF(ISERROR(VLOOKUP(AC54,OS!$A$3:$K$82,10,0)),0,VLOOKUP(AC54,OS!$A$3:$K$82,10,0))</f>
        <v>0</v>
      </c>
      <c r="Z54" s="31" t="str">
        <f t="shared" si="9"/>
        <v>-</v>
      </c>
      <c r="AA54" s="9">
        <f>IF(ISERROR(VLOOKUP(AC54,AL!$A$3:$L$82,11,0)),"",VLOOKUP(AC54,AL!$A$3:$L$82,11,0))</f>
        <v>15</v>
      </c>
      <c r="AB54" s="42">
        <f>IF(ISERROR(VLOOKUP(AC54,OS!$A$3:$K$82,11,0)),0,VLOOKUP(AC54,OS!$A$3:$K$82,11,0))</f>
        <v>0</v>
      </c>
      <c r="AC54" s="36" t="str">
        <f t="shared" si="17"/>
        <v>55</v>
      </c>
      <c r="AD54" s="32">
        <f t="shared" si="10"/>
        <v>15</v>
      </c>
      <c r="AE54" s="32">
        <f t="shared" si="11"/>
        <v>0</v>
      </c>
      <c r="AF54" t="b">
        <f t="shared" si="12"/>
        <v>1</v>
      </c>
      <c r="AG54" t="b">
        <f t="shared" si="13"/>
        <v>1</v>
      </c>
      <c r="AH54">
        <f t="shared" si="14"/>
        <v>49</v>
      </c>
      <c r="AI54">
        <f t="shared" si="15"/>
        <v>54</v>
      </c>
      <c r="AJ54" t="str">
        <f t="shared" si="16"/>
        <v>60 - Techniker/innen für Montanistik</v>
      </c>
    </row>
    <row r="55" spans="1:36" x14ac:dyDescent="0.25">
      <c r="A55" s="4" t="s">
        <v>53</v>
      </c>
      <c r="B55" s="12" t="str">
        <f t="shared" si="1"/>
        <v>-</v>
      </c>
      <c r="C55" s="9">
        <f>IF(ISERROR(VLOOKUP(AC55,AL!$A$3:$L$82,3,0)),"",VLOOKUP(AC55,AL!$A$3:$L$82,3,0))</f>
        <v>2</v>
      </c>
      <c r="D55" s="9">
        <f>IF(ISERROR(VLOOKUP(AC55,OS!$A$3:$K$82,3,0)),0,VLOOKUP(AC55,OS!$A$3:$K$82,3,0))</f>
        <v>0</v>
      </c>
      <c r="E55" s="12" t="str">
        <f t="shared" si="2"/>
        <v>-</v>
      </c>
      <c r="F55" s="9">
        <f>IF(ISERROR(VLOOKUP(AC55,AL!$A$3:$L$82,4,0)),"",VLOOKUP(AC55,AL!$A$3:$L$82,4,0))</f>
        <v>0</v>
      </c>
      <c r="G55" s="9">
        <f>IF(ISERROR(VLOOKUP(AC55,OS!$A$3:$K$82,4,0)),0,VLOOKUP(AC55,OS!$A$3:$K$82,4,0))</f>
        <v>0</v>
      </c>
      <c r="H55" s="12" t="str">
        <f t="shared" si="3"/>
        <v>-</v>
      </c>
      <c r="I55" s="9">
        <f>IF(ISERROR(VLOOKUP(AC55,AL!$A$3:$L$82,5,0)),"",VLOOKUP(AC55,AL!$A$3:$L$82,5,0))</f>
        <v>7</v>
      </c>
      <c r="J55" s="13">
        <f>IF(ISERROR(VLOOKUP(AC55,OS!$A$3:$K$82,5,0)),0,VLOOKUP(AC55,OS!$A$3:$K$82,5,0))</f>
        <v>0</v>
      </c>
      <c r="K55" s="34" t="str">
        <f t="shared" si="4"/>
        <v>-</v>
      </c>
      <c r="L55" s="9">
        <f>IF(ISERROR(VLOOKUP(AC55,AL!$A$3:$L$82,6,0)),"",VLOOKUP(AC55,AL!$A$3:$L$82,6,0))</f>
        <v>4</v>
      </c>
      <c r="M55" s="9">
        <f>IF(ISERROR(VLOOKUP(AC55,OS!$A$3:$K$82,6,0)),0,VLOOKUP(AC55,OS!$A$3:$K$82,6,0))</f>
        <v>0</v>
      </c>
      <c r="N55" s="12" t="str">
        <f t="shared" si="5"/>
        <v>-</v>
      </c>
      <c r="O55" s="9">
        <f>IF(ISERROR(VLOOKUP(AC55,AL!$A$3:$L$82,7,0)),"",VLOOKUP(AC55,AL!$A$3:$L$82,7,0))</f>
        <v>2</v>
      </c>
      <c r="P55" s="13">
        <f>IF(ISERROR(VLOOKUP(AC55,OS!$A$3:$K$82,7,0)),0,VLOOKUP(AC55,OS!$A$3:$K$82,7,0))</f>
        <v>0</v>
      </c>
      <c r="Q55" s="34" t="str">
        <f t="shared" si="6"/>
        <v>-</v>
      </c>
      <c r="R55" s="9">
        <f>IF(ISERROR(VLOOKUP(AC55,AL!$A$3:$L$82,8,0)),"",VLOOKUP(AC55,AL!$A$3:$L$82,8,0))</f>
        <v>8</v>
      </c>
      <c r="S55" s="9">
        <f>IF(ISERROR(VLOOKUP(AC55,OS!$A$3:$K$82,8,0)),0,VLOOKUP(AC55,OS!$A$3:$K$82,8,0))</f>
        <v>0</v>
      </c>
      <c r="T55" s="12" t="str">
        <f t="shared" si="7"/>
        <v>-</v>
      </c>
      <c r="U55" s="9">
        <f>IF(ISERROR(VLOOKUP(AC55,AL!$A$3:$L$82,9,0)),"",VLOOKUP(AC55,AL!$A$3:$L$82,9,0))</f>
        <v>2</v>
      </c>
      <c r="V55" s="13">
        <f>IF(ISERROR(VLOOKUP(AC55,OS!$A$3:$K$82,9,0)),0,VLOOKUP(AC55,OS!$A$3:$K$82,9,0))</f>
        <v>0</v>
      </c>
      <c r="W55" s="34" t="str">
        <f t="shared" si="8"/>
        <v>-</v>
      </c>
      <c r="X55" s="9">
        <f>IF(ISERROR(VLOOKUP(AC55,AL!$A$3:$L$82,10,0)),"",VLOOKUP(AC55,AL!$A$3:$L$82,10,0))</f>
        <v>0</v>
      </c>
      <c r="Y55" s="9">
        <f>IF(ISERROR(VLOOKUP(AC55,OS!$A$3:$K$82,10,0)),0,VLOOKUP(AC55,OS!$A$3:$K$82,10,0))</f>
        <v>0</v>
      </c>
      <c r="Z55" s="31" t="str">
        <f t="shared" si="9"/>
        <v>-</v>
      </c>
      <c r="AA55" s="9">
        <f>IF(ISERROR(VLOOKUP(AC55,AL!$A$3:$L$82,11,0)),"",VLOOKUP(AC55,AL!$A$3:$L$82,11,0))</f>
        <v>25</v>
      </c>
      <c r="AB55" s="42">
        <f>IF(ISERROR(VLOOKUP(AC55,OS!$A$3:$K$82,11,0)),0,VLOOKUP(AC55,OS!$A$3:$K$82,11,0))</f>
        <v>0</v>
      </c>
      <c r="AC55" s="36" t="str">
        <f t="shared" si="17"/>
        <v>56</v>
      </c>
      <c r="AD55" s="32">
        <f t="shared" si="10"/>
        <v>25</v>
      </c>
      <c r="AE55" s="32">
        <f t="shared" si="11"/>
        <v>0</v>
      </c>
      <c r="AF55" t="b">
        <f t="shared" si="12"/>
        <v>1</v>
      </c>
      <c r="AG55" t="b">
        <f t="shared" si="13"/>
        <v>1</v>
      </c>
      <c r="AH55">
        <f t="shared" si="14"/>
        <v>50</v>
      </c>
      <c r="AI55">
        <f t="shared" si="15"/>
        <v>55</v>
      </c>
      <c r="AJ55" t="str">
        <f t="shared" si="16"/>
        <v>61 - Architekt(en)innen, Techniker/innen für Bauw., Vermessungsw.</v>
      </c>
    </row>
    <row r="56" spans="1:36" x14ac:dyDescent="0.25">
      <c r="A56" s="4" t="s">
        <v>87</v>
      </c>
      <c r="B56" s="12">
        <f t="shared" si="1"/>
        <v>1</v>
      </c>
      <c r="C56" s="9">
        <f>IF(ISERROR(VLOOKUP(AC56,AL!$A$3:$L$82,3,0)),"",VLOOKUP(AC56,AL!$A$3:$L$82,3,0))</f>
        <v>3</v>
      </c>
      <c r="D56" s="9">
        <f>IF(ISERROR(VLOOKUP(AC56,OS!$A$3:$K$82,3,0)),0,VLOOKUP(AC56,OS!$A$3:$K$82,3,0))</f>
        <v>3</v>
      </c>
      <c r="E56" s="12">
        <f t="shared" si="2"/>
        <v>1</v>
      </c>
      <c r="F56" s="9">
        <f>IF(ISERROR(VLOOKUP(AC56,AL!$A$3:$L$82,4,0)),"",VLOOKUP(AC56,AL!$A$3:$L$82,4,0))</f>
        <v>2</v>
      </c>
      <c r="G56" s="9">
        <f>IF(ISERROR(VLOOKUP(AC56,OS!$A$3:$K$82,4,0)),0,VLOOKUP(AC56,OS!$A$3:$K$82,4,0))</f>
        <v>2</v>
      </c>
      <c r="H56" s="12">
        <f t="shared" si="3"/>
        <v>1.8571428571428572</v>
      </c>
      <c r="I56" s="9">
        <f>IF(ISERROR(VLOOKUP(AC56,AL!$A$3:$L$82,5,0)),"",VLOOKUP(AC56,AL!$A$3:$L$82,5,0))</f>
        <v>26</v>
      </c>
      <c r="J56" s="13">
        <f>IF(ISERROR(VLOOKUP(AC56,OS!$A$3:$K$82,5,0)),0,VLOOKUP(AC56,OS!$A$3:$K$82,5,0))</f>
        <v>14</v>
      </c>
      <c r="K56" s="34">
        <f t="shared" si="4"/>
        <v>1.3</v>
      </c>
      <c r="L56" s="9">
        <f>IF(ISERROR(VLOOKUP(AC56,AL!$A$3:$L$82,6,0)),"",VLOOKUP(AC56,AL!$A$3:$L$82,6,0))</f>
        <v>13</v>
      </c>
      <c r="M56" s="9">
        <f>IF(ISERROR(VLOOKUP(AC56,OS!$A$3:$K$82,6,0)),0,VLOOKUP(AC56,OS!$A$3:$K$82,6,0))</f>
        <v>10</v>
      </c>
      <c r="N56" s="12">
        <f t="shared" si="5"/>
        <v>0.55555555555555558</v>
      </c>
      <c r="O56" s="9">
        <f>IF(ISERROR(VLOOKUP(AC56,AL!$A$3:$L$82,7,0)),"",VLOOKUP(AC56,AL!$A$3:$L$82,7,0))</f>
        <v>5</v>
      </c>
      <c r="P56" s="13">
        <f>IF(ISERROR(VLOOKUP(AC56,OS!$A$3:$K$82,7,0)),0,VLOOKUP(AC56,OS!$A$3:$K$82,7,0))</f>
        <v>9</v>
      </c>
      <c r="Q56" s="34">
        <f t="shared" si="6"/>
        <v>3.3333333333333335</v>
      </c>
      <c r="R56" s="9">
        <f>IF(ISERROR(VLOOKUP(AC56,AL!$A$3:$L$82,8,0)),"",VLOOKUP(AC56,AL!$A$3:$L$82,8,0))</f>
        <v>30</v>
      </c>
      <c r="S56" s="9">
        <f>IF(ISERROR(VLOOKUP(AC56,OS!$A$3:$K$82,8,0)),0,VLOOKUP(AC56,OS!$A$3:$K$82,8,0))</f>
        <v>9</v>
      </c>
      <c r="T56" s="12">
        <f t="shared" si="7"/>
        <v>2.6666666666666665</v>
      </c>
      <c r="U56" s="9">
        <f>IF(ISERROR(VLOOKUP(AC56,AL!$A$3:$L$82,9,0)),"",VLOOKUP(AC56,AL!$A$3:$L$82,9,0))</f>
        <v>8</v>
      </c>
      <c r="V56" s="13">
        <f>IF(ISERROR(VLOOKUP(AC56,OS!$A$3:$K$82,9,0)),0,VLOOKUP(AC56,OS!$A$3:$K$82,9,0))</f>
        <v>3</v>
      </c>
      <c r="W56" s="34">
        <f t="shared" si="8"/>
        <v>0.875</v>
      </c>
      <c r="X56" s="9">
        <f>IF(ISERROR(VLOOKUP(AC56,AL!$A$3:$L$82,10,0)),"",VLOOKUP(AC56,AL!$A$3:$L$82,10,0))</f>
        <v>7</v>
      </c>
      <c r="Y56" s="9">
        <f>IF(ISERROR(VLOOKUP(AC56,OS!$A$3:$K$82,10,0)),0,VLOOKUP(AC56,OS!$A$3:$K$82,10,0))</f>
        <v>8</v>
      </c>
      <c r="Z56" s="31">
        <f t="shared" si="9"/>
        <v>1.6206896551724137</v>
      </c>
      <c r="AA56" s="9">
        <f>IF(ISERROR(VLOOKUP(AC56,AL!$A$3:$L$82,11,0)),"",VLOOKUP(AC56,AL!$A$3:$L$82,11,0))</f>
        <v>94</v>
      </c>
      <c r="AB56" s="42">
        <f>IF(ISERROR(VLOOKUP(AC56,OS!$A$3:$K$82,11,0)),0,VLOOKUP(AC56,OS!$A$3:$K$82,11,0))</f>
        <v>58</v>
      </c>
      <c r="AC56" s="36" t="str">
        <f t="shared" si="17"/>
        <v>57</v>
      </c>
      <c r="AD56" s="32">
        <f t="shared" si="10"/>
        <v>94</v>
      </c>
      <c r="AE56" s="32">
        <f t="shared" si="11"/>
        <v>58</v>
      </c>
      <c r="AF56" t="b">
        <f t="shared" si="12"/>
        <v>1</v>
      </c>
      <c r="AG56" t="b">
        <f t="shared" si="13"/>
        <v>1</v>
      </c>
      <c r="AH56">
        <f t="shared" si="14"/>
        <v>51</v>
      </c>
      <c r="AI56">
        <f t="shared" si="15"/>
        <v>56</v>
      </c>
      <c r="AJ56" t="str">
        <f t="shared" si="16"/>
        <v>62 - Techniker/innen für Maschinenbau, Elektronik</v>
      </c>
    </row>
    <row r="57" spans="1:36" x14ac:dyDescent="0.25">
      <c r="A57" s="4" t="s">
        <v>88</v>
      </c>
      <c r="B57" s="12" t="str">
        <f t="shared" si="1"/>
        <v>-</v>
      </c>
      <c r="C57" s="9">
        <f>IF(ISERROR(VLOOKUP(AC57,AL!$A$3:$L$82,3,0)),"",VLOOKUP(AC57,AL!$A$3:$L$82,3,0))</f>
        <v>0</v>
      </c>
      <c r="D57" s="9">
        <f>IF(ISERROR(VLOOKUP(AC57,OS!$A$3:$K$82,3,0)),0,VLOOKUP(AC57,OS!$A$3:$K$82,3,0))</f>
        <v>0</v>
      </c>
      <c r="E57" s="12" t="str">
        <f t="shared" si="2"/>
        <v>-</v>
      </c>
      <c r="F57" s="9">
        <f>IF(ISERROR(VLOOKUP(AC57,AL!$A$3:$L$82,4,0)),"",VLOOKUP(AC57,AL!$A$3:$L$82,4,0))</f>
        <v>0</v>
      </c>
      <c r="G57" s="9">
        <f>IF(ISERROR(VLOOKUP(AC57,OS!$A$3:$K$82,4,0)),0,VLOOKUP(AC57,OS!$A$3:$K$82,4,0))</f>
        <v>0</v>
      </c>
      <c r="H57" s="12" t="str">
        <f t="shared" si="3"/>
        <v>-</v>
      </c>
      <c r="I57" s="9">
        <f>IF(ISERROR(VLOOKUP(AC57,AL!$A$3:$L$82,5,0)),"",VLOOKUP(AC57,AL!$A$3:$L$82,5,0))</f>
        <v>3</v>
      </c>
      <c r="J57" s="13">
        <f>IF(ISERROR(VLOOKUP(AC57,OS!$A$3:$K$82,5,0)),0,VLOOKUP(AC57,OS!$A$3:$K$82,5,0))</f>
        <v>0</v>
      </c>
      <c r="K57" s="34" t="str">
        <f t="shared" si="4"/>
        <v>-</v>
      </c>
      <c r="L57" s="9">
        <f>IF(ISERROR(VLOOKUP(AC57,AL!$A$3:$L$82,6,0)),"",VLOOKUP(AC57,AL!$A$3:$L$82,6,0))</f>
        <v>0</v>
      </c>
      <c r="M57" s="9">
        <f>IF(ISERROR(VLOOKUP(AC57,OS!$A$3:$K$82,6,0)),0,VLOOKUP(AC57,OS!$A$3:$K$82,6,0))</f>
        <v>0</v>
      </c>
      <c r="N57" s="12" t="str">
        <f t="shared" si="5"/>
        <v>-</v>
      </c>
      <c r="O57" s="9">
        <f>IF(ISERROR(VLOOKUP(AC57,AL!$A$3:$L$82,7,0)),"",VLOOKUP(AC57,AL!$A$3:$L$82,7,0))</f>
        <v>0</v>
      </c>
      <c r="P57" s="13">
        <f>IF(ISERROR(VLOOKUP(AC57,OS!$A$3:$K$82,7,0)),0,VLOOKUP(AC57,OS!$A$3:$K$82,7,0))</f>
        <v>0</v>
      </c>
      <c r="Q57" s="34" t="str">
        <f t="shared" si="6"/>
        <v>-</v>
      </c>
      <c r="R57" s="9">
        <f>IF(ISERROR(VLOOKUP(AC57,AL!$A$3:$L$82,8,0)),"",VLOOKUP(AC57,AL!$A$3:$L$82,8,0))</f>
        <v>2</v>
      </c>
      <c r="S57" s="9">
        <f>IF(ISERROR(VLOOKUP(AC57,OS!$A$3:$K$82,8,0)),0,VLOOKUP(AC57,OS!$A$3:$K$82,8,0))</f>
        <v>0</v>
      </c>
      <c r="T57" s="12" t="str">
        <f t="shared" si="7"/>
        <v>-</v>
      </c>
      <c r="U57" s="9">
        <f>IF(ISERROR(VLOOKUP(AC57,AL!$A$3:$L$82,9,0)),"",VLOOKUP(AC57,AL!$A$3:$L$82,9,0))</f>
        <v>0</v>
      </c>
      <c r="V57" s="13">
        <f>IF(ISERROR(VLOOKUP(AC57,OS!$A$3:$K$82,9,0)),0,VLOOKUP(AC57,OS!$A$3:$K$82,9,0))</f>
        <v>0</v>
      </c>
      <c r="W57" s="34" t="str">
        <f t="shared" si="8"/>
        <v>-</v>
      </c>
      <c r="X57" s="9">
        <f>IF(ISERROR(VLOOKUP(AC57,AL!$A$3:$L$82,10,0)),"",VLOOKUP(AC57,AL!$A$3:$L$82,10,0))</f>
        <v>1</v>
      </c>
      <c r="Y57" s="9">
        <f>IF(ISERROR(VLOOKUP(AC57,OS!$A$3:$K$82,10,0)),0,VLOOKUP(AC57,OS!$A$3:$K$82,10,0))</f>
        <v>0</v>
      </c>
      <c r="Z57" s="31" t="str">
        <f t="shared" si="9"/>
        <v>-</v>
      </c>
      <c r="AA57" s="9">
        <f>IF(ISERROR(VLOOKUP(AC57,AL!$A$3:$L$82,11,0)),"",VLOOKUP(AC57,AL!$A$3:$L$82,11,0))</f>
        <v>6</v>
      </c>
      <c r="AB57" s="42">
        <f>IF(ISERROR(VLOOKUP(AC57,OS!$A$3:$K$82,11,0)),0,VLOOKUP(AC57,OS!$A$3:$K$82,11,0))</f>
        <v>0</v>
      </c>
      <c r="AC57" s="36" t="str">
        <f t="shared" si="17"/>
        <v>58</v>
      </c>
      <c r="AD57" s="32">
        <f t="shared" si="10"/>
        <v>6</v>
      </c>
      <c r="AE57" s="32">
        <f t="shared" si="11"/>
        <v>0</v>
      </c>
      <c r="AF57" t="b">
        <f t="shared" si="12"/>
        <v>1</v>
      </c>
      <c r="AG57" t="b">
        <f t="shared" si="13"/>
        <v>1</v>
      </c>
      <c r="AH57">
        <f t="shared" si="14"/>
        <v>52</v>
      </c>
      <c r="AI57">
        <f t="shared" si="15"/>
        <v>57</v>
      </c>
      <c r="AJ57" t="str">
        <f t="shared" si="16"/>
        <v>63 - Techniker/innen für Chemie, Physik, Chemiker, Physiker (m./w.)</v>
      </c>
    </row>
    <row r="58" spans="1:36" x14ac:dyDescent="0.25">
      <c r="A58" s="4" t="s">
        <v>55</v>
      </c>
      <c r="B58" s="12" t="str">
        <f t="shared" si="1"/>
        <v>-</v>
      </c>
      <c r="C58" s="9">
        <f>IF(ISERROR(VLOOKUP(AC58,AL!$A$3:$L$82,3,0)),"",VLOOKUP(AC58,AL!$A$3:$L$82,3,0))</f>
        <v>4</v>
      </c>
      <c r="D58" s="9">
        <f>IF(ISERROR(VLOOKUP(AC58,OS!$A$3:$K$82,3,0)),0,VLOOKUP(AC58,OS!$A$3:$K$82,3,0))</f>
        <v>0</v>
      </c>
      <c r="E58" s="12" t="str">
        <f t="shared" si="2"/>
        <v>-</v>
      </c>
      <c r="F58" s="9">
        <f>IF(ISERROR(VLOOKUP(AC58,AL!$A$3:$L$82,4,0)),"",VLOOKUP(AC58,AL!$A$3:$L$82,4,0))</f>
        <v>3</v>
      </c>
      <c r="G58" s="9">
        <f>IF(ISERROR(VLOOKUP(AC58,OS!$A$3:$K$82,4,0)),0,VLOOKUP(AC58,OS!$A$3:$K$82,4,0))</f>
        <v>0</v>
      </c>
      <c r="H58" s="12" t="str">
        <f t="shared" si="3"/>
        <v>-</v>
      </c>
      <c r="I58" s="9">
        <f>IF(ISERROR(VLOOKUP(AC58,AL!$A$3:$L$82,5,0)),"",VLOOKUP(AC58,AL!$A$3:$L$82,5,0))</f>
        <v>26</v>
      </c>
      <c r="J58" s="13">
        <f>IF(ISERROR(VLOOKUP(AC58,OS!$A$3:$K$82,5,0)),0,VLOOKUP(AC58,OS!$A$3:$K$82,5,0))</f>
        <v>0</v>
      </c>
      <c r="K58" s="34" t="str">
        <f t="shared" si="4"/>
        <v>-</v>
      </c>
      <c r="L58" s="9">
        <f>IF(ISERROR(VLOOKUP(AC58,AL!$A$3:$L$82,6,0)),"",VLOOKUP(AC58,AL!$A$3:$L$82,6,0))</f>
        <v>8</v>
      </c>
      <c r="M58" s="9">
        <f>IF(ISERROR(VLOOKUP(AC58,OS!$A$3:$K$82,6,0)),0,VLOOKUP(AC58,OS!$A$3:$K$82,6,0))</f>
        <v>0</v>
      </c>
      <c r="N58" s="12" t="str">
        <f t="shared" si="5"/>
        <v>-</v>
      </c>
      <c r="O58" s="9">
        <f>IF(ISERROR(VLOOKUP(AC58,AL!$A$3:$L$82,7,0)),"",VLOOKUP(AC58,AL!$A$3:$L$82,7,0))</f>
        <v>12</v>
      </c>
      <c r="P58" s="13">
        <f>IF(ISERROR(VLOOKUP(AC58,OS!$A$3:$K$82,7,0)),0,VLOOKUP(AC58,OS!$A$3:$K$82,7,0))</f>
        <v>0</v>
      </c>
      <c r="Q58" s="34" t="str">
        <f t="shared" si="6"/>
        <v>-</v>
      </c>
      <c r="R58" s="9">
        <f>IF(ISERROR(VLOOKUP(AC58,AL!$A$3:$L$82,8,0)),"",VLOOKUP(AC58,AL!$A$3:$L$82,8,0))</f>
        <v>20</v>
      </c>
      <c r="S58" s="9">
        <f>IF(ISERROR(VLOOKUP(AC58,OS!$A$3:$K$82,8,0)),0,VLOOKUP(AC58,OS!$A$3:$K$82,8,0))</f>
        <v>0</v>
      </c>
      <c r="T58" s="12" t="str">
        <f t="shared" si="7"/>
        <v>-</v>
      </c>
      <c r="U58" s="9">
        <f>IF(ISERROR(VLOOKUP(AC58,AL!$A$3:$L$82,9,0)),"",VLOOKUP(AC58,AL!$A$3:$L$82,9,0))</f>
        <v>10</v>
      </c>
      <c r="V58" s="13">
        <f>IF(ISERROR(VLOOKUP(AC58,OS!$A$3:$K$82,9,0)),0,VLOOKUP(AC58,OS!$A$3:$K$82,9,0))</f>
        <v>0</v>
      </c>
      <c r="W58" s="34" t="str">
        <f t="shared" si="8"/>
        <v>-</v>
      </c>
      <c r="X58" s="9">
        <f>IF(ISERROR(VLOOKUP(AC58,AL!$A$3:$L$82,10,0)),"",VLOOKUP(AC58,AL!$A$3:$L$82,10,0))</f>
        <v>2</v>
      </c>
      <c r="Y58" s="9">
        <f>IF(ISERROR(VLOOKUP(AC58,OS!$A$3:$K$82,10,0)),0,VLOOKUP(AC58,OS!$A$3:$K$82,10,0))</f>
        <v>0</v>
      </c>
      <c r="Z58" s="31" t="str">
        <f t="shared" si="9"/>
        <v>-</v>
      </c>
      <c r="AA58" s="9">
        <f>IF(ISERROR(VLOOKUP(AC58,AL!$A$3:$L$82,11,0)),"",VLOOKUP(AC58,AL!$A$3:$L$82,11,0))</f>
        <v>85</v>
      </c>
      <c r="AB58" s="42">
        <f>IF(ISERROR(VLOOKUP(AC58,OS!$A$3:$K$82,11,0)),0,VLOOKUP(AC58,OS!$A$3:$K$82,11,0))</f>
        <v>0</v>
      </c>
      <c r="AC58" s="36" t="str">
        <f t="shared" si="17"/>
        <v>59</v>
      </c>
      <c r="AD58" s="32">
        <f t="shared" si="10"/>
        <v>85</v>
      </c>
      <c r="AE58" s="32">
        <f t="shared" si="11"/>
        <v>0</v>
      </c>
      <c r="AF58" t="b">
        <f t="shared" si="12"/>
        <v>1</v>
      </c>
      <c r="AG58" t="b">
        <f t="shared" si="13"/>
        <v>1</v>
      </c>
      <c r="AH58">
        <f t="shared" si="14"/>
        <v>53</v>
      </c>
      <c r="AI58">
        <f t="shared" si="15"/>
        <v>58</v>
      </c>
      <c r="AJ58" t="str">
        <f t="shared" si="16"/>
        <v>64 - Techniker/innen, soweit nicht anderweitig eingeordnet</v>
      </c>
    </row>
    <row r="59" spans="1:36" x14ac:dyDescent="0.25">
      <c r="A59" s="4" t="s">
        <v>56</v>
      </c>
      <c r="B59" s="12" t="str">
        <f t="shared" si="1"/>
        <v>-</v>
      </c>
      <c r="C59" s="9">
        <f>IF(ISERROR(VLOOKUP(AC59,AL!$A$3:$L$82,3,0)),"",VLOOKUP(AC59,AL!$A$3:$L$82,3,0))</f>
        <v>1</v>
      </c>
      <c r="D59" s="9">
        <f>IF(ISERROR(VLOOKUP(AC59,OS!$A$3:$K$82,3,0)),0,VLOOKUP(AC59,OS!$A$3:$K$82,3,0))</f>
        <v>0</v>
      </c>
      <c r="E59" s="12" t="str">
        <f t="shared" si="2"/>
        <v>-</v>
      </c>
      <c r="F59" s="9">
        <f>IF(ISERROR(VLOOKUP(AC59,AL!$A$3:$L$82,4,0)),"",VLOOKUP(AC59,AL!$A$3:$L$82,4,0))</f>
        <v>0</v>
      </c>
      <c r="G59" s="9">
        <f>IF(ISERROR(VLOOKUP(AC59,OS!$A$3:$K$82,4,0)),0,VLOOKUP(AC59,OS!$A$3:$K$82,4,0))</f>
        <v>0</v>
      </c>
      <c r="H59" s="12" t="str">
        <f t="shared" si="3"/>
        <v>-</v>
      </c>
      <c r="I59" s="9">
        <f>IF(ISERROR(VLOOKUP(AC59,AL!$A$3:$L$82,5,0)),"",VLOOKUP(AC59,AL!$A$3:$L$82,5,0))</f>
        <v>0</v>
      </c>
      <c r="J59" s="13">
        <f>IF(ISERROR(VLOOKUP(AC59,OS!$A$3:$K$82,5,0)),0,VLOOKUP(AC59,OS!$A$3:$K$82,5,0))</f>
        <v>0</v>
      </c>
      <c r="K59" s="34" t="str">
        <f t="shared" si="4"/>
        <v>-</v>
      </c>
      <c r="L59" s="9">
        <f>IF(ISERROR(VLOOKUP(AC59,AL!$A$3:$L$82,6,0)),"",VLOOKUP(AC59,AL!$A$3:$L$82,6,0))</f>
        <v>1</v>
      </c>
      <c r="M59" s="9">
        <f>IF(ISERROR(VLOOKUP(AC59,OS!$A$3:$K$82,6,0)),0,VLOOKUP(AC59,OS!$A$3:$K$82,6,0))</f>
        <v>0</v>
      </c>
      <c r="N59" s="12" t="str">
        <f t="shared" si="5"/>
        <v>-</v>
      </c>
      <c r="O59" s="9">
        <f>IF(ISERROR(VLOOKUP(AC59,AL!$A$3:$L$82,7,0)),"",VLOOKUP(AC59,AL!$A$3:$L$82,7,0))</f>
        <v>0</v>
      </c>
      <c r="P59" s="13">
        <f>IF(ISERROR(VLOOKUP(AC59,OS!$A$3:$K$82,7,0)),0,VLOOKUP(AC59,OS!$A$3:$K$82,7,0))</f>
        <v>0</v>
      </c>
      <c r="Q59" s="34" t="str">
        <f t="shared" si="6"/>
        <v>-</v>
      </c>
      <c r="R59" s="9">
        <f>IF(ISERROR(VLOOKUP(AC59,AL!$A$3:$L$82,8,0)),"",VLOOKUP(AC59,AL!$A$3:$L$82,8,0))</f>
        <v>0</v>
      </c>
      <c r="S59" s="9">
        <f>IF(ISERROR(VLOOKUP(AC59,OS!$A$3:$K$82,8,0)),0,VLOOKUP(AC59,OS!$A$3:$K$82,8,0))</f>
        <v>0</v>
      </c>
      <c r="T59" s="12" t="str">
        <f t="shared" si="7"/>
        <v>-</v>
      </c>
      <c r="U59" s="9">
        <f>IF(ISERROR(VLOOKUP(AC59,AL!$A$3:$L$82,9,0)),"",VLOOKUP(AC59,AL!$A$3:$L$82,9,0))</f>
        <v>0</v>
      </c>
      <c r="V59" s="13">
        <f>IF(ISERROR(VLOOKUP(AC59,OS!$A$3:$K$82,9,0)),0,VLOOKUP(AC59,OS!$A$3:$K$82,9,0))</f>
        <v>0</v>
      </c>
      <c r="W59" s="34" t="str">
        <f t="shared" si="8"/>
        <v>-</v>
      </c>
      <c r="X59" s="9">
        <f>IF(ISERROR(VLOOKUP(AC59,AL!$A$3:$L$82,10,0)),"",VLOOKUP(AC59,AL!$A$3:$L$82,10,0))</f>
        <v>0</v>
      </c>
      <c r="Y59" s="9">
        <f>IF(ISERROR(VLOOKUP(AC59,OS!$A$3:$K$82,10,0)),0,VLOOKUP(AC59,OS!$A$3:$K$82,10,0))</f>
        <v>0</v>
      </c>
      <c r="Z59" s="31" t="str">
        <f t="shared" si="9"/>
        <v>-</v>
      </c>
      <c r="AA59" s="9">
        <f>IF(ISERROR(VLOOKUP(AC59,AL!$A$3:$L$82,11,0)),"",VLOOKUP(AC59,AL!$A$3:$L$82,11,0))</f>
        <v>2</v>
      </c>
      <c r="AB59" s="42">
        <f>IF(ISERROR(VLOOKUP(AC59,OS!$A$3:$K$82,11,0)),0,VLOOKUP(AC59,OS!$A$3:$K$82,11,0))</f>
        <v>0</v>
      </c>
      <c r="AC59" s="36" t="str">
        <f t="shared" si="17"/>
        <v>60</v>
      </c>
      <c r="AD59" s="32">
        <f t="shared" si="10"/>
        <v>2</v>
      </c>
      <c r="AE59" s="32">
        <f t="shared" si="11"/>
        <v>0</v>
      </c>
      <c r="AF59" t="b">
        <f t="shared" si="12"/>
        <v>1</v>
      </c>
      <c r="AG59" t="b">
        <f t="shared" si="13"/>
        <v>1</v>
      </c>
      <c r="AH59">
        <f t="shared" si="14"/>
        <v>54</v>
      </c>
      <c r="AI59">
        <f t="shared" si="15"/>
        <v>60</v>
      </c>
      <c r="AJ59" t="str">
        <f t="shared" si="16"/>
        <v>66 - Techn. u. physikal.-techn. Sonderber., Chemielaborant(en)innen</v>
      </c>
    </row>
    <row r="60" spans="1:36" x14ac:dyDescent="0.25">
      <c r="A60" s="4" t="s">
        <v>89</v>
      </c>
      <c r="B60" s="12">
        <f t="shared" si="1"/>
        <v>1.3333333333333333</v>
      </c>
      <c r="C60" s="9">
        <f>IF(ISERROR(VLOOKUP(AC60,AL!$A$3:$L$82,3,0)),"",VLOOKUP(AC60,AL!$A$3:$L$82,3,0))</f>
        <v>4</v>
      </c>
      <c r="D60" s="9">
        <f>IF(ISERROR(VLOOKUP(AC60,OS!$A$3:$K$82,3,0)),0,VLOOKUP(AC60,OS!$A$3:$K$82,3,0))</f>
        <v>3</v>
      </c>
      <c r="E60" s="12">
        <f t="shared" si="2"/>
        <v>2</v>
      </c>
      <c r="F60" s="9">
        <f>IF(ISERROR(VLOOKUP(AC60,AL!$A$3:$L$82,4,0)),"",VLOOKUP(AC60,AL!$A$3:$L$82,4,0))</f>
        <v>2</v>
      </c>
      <c r="G60" s="9">
        <f>IF(ISERROR(VLOOKUP(AC60,OS!$A$3:$K$82,4,0)),0,VLOOKUP(AC60,OS!$A$3:$K$82,4,0))</f>
        <v>1</v>
      </c>
      <c r="H60" s="12">
        <f t="shared" si="3"/>
        <v>1</v>
      </c>
      <c r="I60" s="9">
        <f>IF(ISERROR(VLOOKUP(AC60,AL!$A$3:$L$82,5,0)),"",VLOOKUP(AC60,AL!$A$3:$L$82,5,0))</f>
        <v>19</v>
      </c>
      <c r="J60" s="13">
        <f>IF(ISERROR(VLOOKUP(AC60,OS!$A$3:$K$82,5,0)),0,VLOOKUP(AC60,OS!$A$3:$K$82,5,0))</f>
        <v>19</v>
      </c>
      <c r="K60" s="34">
        <f t="shared" si="4"/>
        <v>1.75</v>
      </c>
      <c r="L60" s="9">
        <f>IF(ISERROR(VLOOKUP(AC60,AL!$A$3:$L$82,6,0)),"",VLOOKUP(AC60,AL!$A$3:$L$82,6,0))</f>
        <v>7</v>
      </c>
      <c r="M60" s="9">
        <f>IF(ISERROR(VLOOKUP(AC60,OS!$A$3:$K$82,6,0)),0,VLOOKUP(AC60,OS!$A$3:$K$82,6,0))</f>
        <v>4</v>
      </c>
      <c r="N60" s="12">
        <f t="shared" si="5"/>
        <v>1.4</v>
      </c>
      <c r="O60" s="9">
        <f>IF(ISERROR(VLOOKUP(AC60,AL!$A$3:$L$82,7,0)),"",VLOOKUP(AC60,AL!$A$3:$L$82,7,0))</f>
        <v>7</v>
      </c>
      <c r="P60" s="13">
        <f>IF(ISERROR(VLOOKUP(AC60,OS!$A$3:$K$82,7,0)),0,VLOOKUP(AC60,OS!$A$3:$K$82,7,0))</f>
        <v>5</v>
      </c>
      <c r="Q60" s="34">
        <f t="shared" si="6"/>
        <v>2.1666666666666665</v>
      </c>
      <c r="R60" s="9">
        <f>IF(ISERROR(VLOOKUP(AC60,AL!$A$3:$L$82,8,0)),"",VLOOKUP(AC60,AL!$A$3:$L$82,8,0))</f>
        <v>26</v>
      </c>
      <c r="S60" s="9">
        <f>IF(ISERROR(VLOOKUP(AC60,OS!$A$3:$K$82,8,0)),0,VLOOKUP(AC60,OS!$A$3:$K$82,8,0))</f>
        <v>12</v>
      </c>
      <c r="T60" s="12">
        <f t="shared" si="7"/>
        <v>4</v>
      </c>
      <c r="U60" s="9">
        <f>IF(ISERROR(VLOOKUP(AC60,AL!$A$3:$L$82,9,0)),"",VLOOKUP(AC60,AL!$A$3:$L$82,9,0))</f>
        <v>4</v>
      </c>
      <c r="V60" s="13">
        <f>IF(ISERROR(VLOOKUP(AC60,OS!$A$3:$K$82,9,0)),0,VLOOKUP(AC60,OS!$A$3:$K$82,9,0))</f>
        <v>1</v>
      </c>
      <c r="W60" s="34">
        <f t="shared" si="8"/>
        <v>1.75</v>
      </c>
      <c r="X60" s="9">
        <f>IF(ISERROR(VLOOKUP(AC60,AL!$A$3:$L$82,10,0)),"",VLOOKUP(AC60,AL!$A$3:$L$82,10,0))</f>
        <v>7</v>
      </c>
      <c r="Y60" s="9">
        <f>IF(ISERROR(VLOOKUP(AC60,OS!$A$3:$K$82,10,0)),0,VLOOKUP(AC60,OS!$A$3:$K$82,10,0))</f>
        <v>4</v>
      </c>
      <c r="Z60" s="31">
        <f t="shared" si="9"/>
        <v>1.5510204081632653</v>
      </c>
      <c r="AA60" s="9">
        <f>IF(ISERROR(VLOOKUP(AC60,AL!$A$3:$L$82,11,0)),"",VLOOKUP(AC60,AL!$A$3:$L$82,11,0))</f>
        <v>76</v>
      </c>
      <c r="AB60" s="42">
        <f>IF(ISERROR(VLOOKUP(AC60,OS!$A$3:$K$82,11,0)),0,VLOOKUP(AC60,OS!$A$3:$K$82,11,0))</f>
        <v>49</v>
      </c>
      <c r="AC60" s="36" t="str">
        <f t="shared" si="17"/>
        <v>61</v>
      </c>
      <c r="AD60" s="32">
        <f t="shared" si="10"/>
        <v>76</v>
      </c>
      <c r="AE60" s="32">
        <f t="shared" si="11"/>
        <v>49</v>
      </c>
      <c r="AF60" t="b">
        <f t="shared" si="12"/>
        <v>1</v>
      </c>
      <c r="AG60" t="b">
        <f t="shared" si="13"/>
        <v>1</v>
      </c>
      <c r="AH60">
        <f t="shared" si="14"/>
        <v>55</v>
      </c>
      <c r="AI60">
        <f t="shared" si="15"/>
        <v>61</v>
      </c>
      <c r="AJ60" t="str">
        <f t="shared" si="16"/>
        <v>68 - Zeichner/innen</v>
      </c>
    </row>
    <row r="61" spans="1:36" x14ac:dyDescent="0.25">
      <c r="A61" s="4" t="s">
        <v>58</v>
      </c>
      <c r="B61" s="12">
        <f t="shared" si="1"/>
        <v>0.75</v>
      </c>
      <c r="C61" s="9">
        <f>IF(ISERROR(VLOOKUP(AC61,AL!$A$3:$L$82,3,0)),"",VLOOKUP(AC61,AL!$A$3:$L$82,3,0))</f>
        <v>6</v>
      </c>
      <c r="D61" s="9">
        <f>IF(ISERROR(VLOOKUP(AC61,OS!$A$3:$K$82,3,0)),0,VLOOKUP(AC61,OS!$A$3:$K$82,3,0))</f>
        <v>8</v>
      </c>
      <c r="E61" s="12" t="str">
        <f t="shared" si="2"/>
        <v>-</v>
      </c>
      <c r="F61" s="9">
        <f>IF(ISERROR(VLOOKUP(AC61,AL!$A$3:$L$82,4,0)),"",VLOOKUP(AC61,AL!$A$3:$L$82,4,0))</f>
        <v>1</v>
      </c>
      <c r="G61" s="9">
        <f>IF(ISERROR(VLOOKUP(AC61,OS!$A$3:$K$82,4,0)),0,VLOOKUP(AC61,OS!$A$3:$K$82,4,0))</f>
        <v>0</v>
      </c>
      <c r="H61" s="12">
        <f t="shared" si="3"/>
        <v>2.0625</v>
      </c>
      <c r="I61" s="9">
        <f>IF(ISERROR(VLOOKUP(AC61,AL!$A$3:$L$82,5,0)),"",VLOOKUP(AC61,AL!$A$3:$L$82,5,0))</f>
        <v>66</v>
      </c>
      <c r="J61" s="13">
        <f>IF(ISERROR(VLOOKUP(AC61,OS!$A$3:$K$82,5,0)),0,VLOOKUP(AC61,OS!$A$3:$K$82,5,0))</f>
        <v>32</v>
      </c>
      <c r="K61" s="34">
        <f t="shared" si="4"/>
        <v>0.6</v>
      </c>
      <c r="L61" s="9">
        <f>IF(ISERROR(VLOOKUP(AC61,AL!$A$3:$L$82,6,0)),"",VLOOKUP(AC61,AL!$A$3:$L$82,6,0))</f>
        <v>9</v>
      </c>
      <c r="M61" s="9">
        <f>IF(ISERROR(VLOOKUP(AC61,OS!$A$3:$K$82,6,0)),0,VLOOKUP(AC61,OS!$A$3:$K$82,6,0))</f>
        <v>15</v>
      </c>
      <c r="N61" s="12">
        <f t="shared" si="5"/>
        <v>3.3333333333333335</v>
      </c>
      <c r="O61" s="9">
        <f>IF(ISERROR(VLOOKUP(AC61,AL!$A$3:$L$82,7,0)),"",VLOOKUP(AC61,AL!$A$3:$L$82,7,0))</f>
        <v>10</v>
      </c>
      <c r="P61" s="13">
        <f>IF(ISERROR(VLOOKUP(AC61,OS!$A$3:$K$82,7,0)),0,VLOOKUP(AC61,OS!$A$3:$K$82,7,0))</f>
        <v>3</v>
      </c>
      <c r="Q61" s="34">
        <f t="shared" si="6"/>
        <v>0.61403508771929827</v>
      </c>
      <c r="R61" s="9">
        <f>IF(ISERROR(VLOOKUP(AC61,AL!$A$3:$L$82,8,0)),"",VLOOKUP(AC61,AL!$A$3:$L$82,8,0))</f>
        <v>35</v>
      </c>
      <c r="S61" s="9">
        <f>IF(ISERROR(VLOOKUP(AC61,OS!$A$3:$K$82,8,0)),0,VLOOKUP(AC61,OS!$A$3:$K$82,8,0))</f>
        <v>57</v>
      </c>
      <c r="T61" s="12">
        <f t="shared" si="7"/>
        <v>0.52631578947368418</v>
      </c>
      <c r="U61" s="9">
        <f>IF(ISERROR(VLOOKUP(AC61,AL!$A$3:$L$82,9,0)),"",VLOOKUP(AC61,AL!$A$3:$L$82,9,0))</f>
        <v>10</v>
      </c>
      <c r="V61" s="13">
        <f>IF(ISERROR(VLOOKUP(AC61,OS!$A$3:$K$82,9,0)),0,VLOOKUP(AC61,OS!$A$3:$K$82,9,0))</f>
        <v>19</v>
      </c>
      <c r="W61" s="34">
        <f t="shared" si="8"/>
        <v>0.6470588235294118</v>
      </c>
      <c r="X61" s="9">
        <f>IF(ISERROR(VLOOKUP(AC61,AL!$A$3:$L$82,10,0)),"",VLOOKUP(AC61,AL!$A$3:$L$82,10,0))</f>
        <v>11</v>
      </c>
      <c r="Y61" s="9">
        <f>IF(ISERROR(VLOOKUP(AC61,OS!$A$3:$K$82,10,0)),0,VLOOKUP(AC61,OS!$A$3:$K$82,10,0))</f>
        <v>17</v>
      </c>
      <c r="Z61" s="31">
        <f t="shared" si="9"/>
        <v>0.98013245033112584</v>
      </c>
      <c r="AA61" s="9">
        <f>IF(ISERROR(VLOOKUP(AC61,AL!$A$3:$L$82,11,0)),"",VLOOKUP(AC61,AL!$A$3:$L$82,11,0))</f>
        <v>148</v>
      </c>
      <c r="AB61" s="42">
        <f>IF(ISERROR(VLOOKUP(AC61,OS!$A$3:$K$82,11,0)),0,VLOOKUP(AC61,OS!$A$3:$K$82,11,0))</f>
        <v>151</v>
      </c>
      <c r="AC61" s="36" t="str">
        <f t="shared" si="17"/>
        <v>62</v>
      </c>
      <c r="AD61" s="32">
        <f t="shared" si="10"/>
        <v>148</v>
      </c>
      <c r="AE61" s="32">
        <f t="shared" si="11"/>
        <v>151</v>
      </c>
      <c r="AF61" t="b">
        <f t="shared" si="12"/>
        <v>1</v>
      </c>
      <c r="AG61" t="b">
        <f t="shared" si="13"/>
        <v>1</v>
      </c>
      <c r="AH61">
        <f t="shared" si="14"/>
        <v>56</v>
      </c>
      <c r="AI61">
        <f t="shared" si="15"/>
        <v>62</v>
      </c>
      <c r="AJ61" t="str">
        <f t="shared" si="16"/>
        <v>71 - Verwaltungsfachbedienstete (m./w.)</v>
      </c>
    </row>
    <row r="62" spans="1:36" x14ac:dyDescent="0.25">
      <c r="A62" s="4" t="s">
        <v>59</v>
      </c>
      <c r="B62" s="12" t="str">
        <f t="shared" si="1"/>
        <v>-</v>
      </c>
      <c r="C62" s="9">
        <f>IF(ISERROR(VLOOKUP(AC62,AL!$A$3:$L$82,3,0)),"",VLOOKUP(AC62,AL!$A$3:$L$82,3,0))</f>
        <v>0</v>
      </c>
      <c r="D62" s="9">
        <f>IF(ISERROR(VLOOKUP(AC62,OS!$A$3:$K$82,3,0)),0,VLOOKUP(AC62,OS!$A$3:$K$82,3,0))</f>
        <v>0</v>
      </c>
      <c r="E62" s="12" t="str">
        <f t="shared" si="2"/>
        <v>-</v>
      </c>
      <c r="F62" s="9">
        <f>IF(ISERROR(VLOOKUP(AC62,AL!$A$3:$L$82,4,0)),"",VLOOKUP(AC62,AL!$A$3:$L$82,4,0))</f>
        <v>0</v>
      </c>
      <c r="G62" s="9">
        <f>IF(ISERROR(VLOOKUP(AC62,OS!$A$3:$K$82,4,0)),0,VLOOKUP(AC62,OS!$A$3:$K$82,4,0))</f>
        <v>0</v>
      </c>
      <c r="H62" s="12">
        <f t="shared" si="3"/>
        <v>4</v>
      </c>
      <c r="I62" s="9">
        <f>IF(ISERROR(VLOOKUP(AC62,AL!$A$3:$L$82,5,0)),"",VLOOKUP(AC62,AL!$A$3:$L$82,5,0))</f>
        <v>4</v>
      </c>
      <c r="J62" s="13">
        <f>IF(ISERROR(VLOOKUP(AC62,OS!$A$3:$K$82,5,0)),0,VLOOKUP(AC62,OS!$A$3:$K$82,5,0))</f>
        <v>1</v>
      </c>
      <c r="K62" s="34" t="str">
        <f t="shared" si="4"/>
        <v>-</v>
      </c>
      <c r="L62" s="9">
        <f>IF(ISERROR(VLOOKUP(AC62,AL!$A$3:$L$82,6,0)),"",VLOOKUP(AC62,AL!$A$3:$L$82,6,0))</f>
        <v>0</v>
      </c>
      <c r="M62" s="9">
        <f>IF(ISERROR(VLOOKUP(AC62,OS!$A$3:$K$82,6,0)),0,VLOOKUP(AC62,OS!$A$3:$K$82,6,0))</f>
        <v>0</v>
      </c>
      <c r="N62" s="12">
        <f t="shared" si="5"/>
        <v>0</v>
      </c>
      <c r="O62" s="9">
        <f>IF(ISERROR(VLOOKUP(AC62,AL!$A$3:$L$82,7,0)),"",VLOOKUP(AC62,AL!$A$3:$L$82,7,0))</f>
        <v>0</v>
      </c>
      <c r="P62" s="13">
        <f>IF(ISERROR(VLOOKUP(AC62,OS!$A$3:$K$82,7,0)),0,VLOOKUP(AC62,OS!$A$3:$K$82,7,0))</f>
        <v>3</v>
      </c>
      <c r="Q62" s="34">
        <f t="shared" si="6"/>
        <v>0.35714285714285715</v>
      </c>
      <c r="R62" s="9">
        <f>IF(ISERROR(VLOOKUP(AC62,AL!$A$3:$L$82,8,0)),"",VLOOKUP(AC62,AL!$A$3:$L$82,8,0))</f>
        <v>5</v>
      </c>
      <c r="S62" s="9">
        <f>IF(ISERROR(VLOOKUP(AC62,OS!$A$3:$K$82,8,0)),0,VLOOKUP(AC62,OS!$A$3:$K$82,8,0))</f>
        <v>14</v>
      </c>
      <c r="T62" s="12">
        <f t="shared" si="7"/>
        <v>1</v>
      </c>
      <c r="U62" s="9">
        <f>IF(ISERROR(VLOOKUP(AC62,AL!$A$3:$L$82,9,0)),"",VLOOKUP(AC62,AL!$A$3:$L$82,9,0))</f>
        <v>1</v>
      </c>
      <c r="V62" s="13">
        <f>IF(ISERROR(VLOOKUP(AC62,OS!$A$3:$K$82,9,0)),0,VLOOKUP(AC62,OS!$A$3:$K$82,9,0))</f>
        <v>1</v>
      </c>
      <c r="W62" s="34" t="str">
        <f t="shared" si="8"/>
        <v>-</v>
      </c>
      <c r="X62" s="9">
        <f>IF(ISERROR(VLOOKUP(AC62,AL!$A$3:$L$82,10,0)),"",VLOOKUP(AC62,AL!$A$3:$L$82,10,0))</f>
        <v>0</v>
      </c>
      <c r="Y62" s="9">
        <f>IF(ISERROR(VLOOKUP(AC62,OS!$A$3:$K$82,10,0)),0,VLOOKUP(AC62,OS!$A$3:$K$82,10,0))</f>
        <v>0</v>
      </c>
      <c r="Z62" s="31">
        <f t="shared" si="9"/>
        <v>0.52631578947368418</v>
      </c>
      <c r="AA62" s="9">
        <f>IF(ISERROR(VLOOKUP(AC62,AL!$A$3:$L$82,11,0)),"",VLOOKUP(AC62,AL!$A$3:$L$82,11,0))</f>
        <v>10</v>
      </c>
      <c r="AB62" s="42">
        <f>IF(ISERROR(VLOOKUP(AC62,OS!$A$3:$K$82,11,0)),0,VLOOKUP(AC62,OS!$A$3:$K$82,11,0))</f>
        <v>19</v>
      </c>
      <c r="AC62" s="36" t="str">
        <f t="shared" si="17"/>
        <v>63</v>
      </c>
      <c r="AD62" s="32">
        <f t="shared" si="10"/>
        <v>10</v>
      </c>
      <c r="AE62" s="32">
        <f t="shared" si="11"/>
        <v>19</v>
      </c>
      <c r="AF62" t="b">
        <f t="shared" si="12"/>
        <v>1</v>
      </c>
      <c r="AG62" t="b">
        <f t="shared" si="13"/>
        <v>1</v>
      </c>
      <c r="AH62">
        <f t="shared" si="14"/>
        <v>57</v>
      </c>
      <c r="AI62">
        <f t="shared" si="15"/>
        <v>63</v>
      </c>
      <c r="AJ62" t="str">
        <f t="shared" si="16"/>
        <v>73 - Sicherheitsorgane (m./w.)</v>
      </c>
    </row>
    <row r="63" spans="1:36" x14ac:dyDescent="0.25">
      <c r="A63" s="4" t="s">
        <v>60</v>
      </c>
      <c r="B63" s="12">
        <f t="shared" si="1"/>
        <v>1.2727272727272727</v>
      </c>
      <c r="C63" s="9">
        <f>IF(ISERROR(VLOOKUP(AC63,AL!$A$3:$L$82,3,0)),"",VLOOKUP(AC63,AL!$A$3:$L$82,3,0))</f>
        <v>14</v>
      </c>
      <c r="D63" s="9">
        <f>IF(ISERROR(VLOOKUP(AC63,OS!$A$3:$K$82,3,0)),0,VLOOKUP(AC63,OS!$A$3:$K$82,3,0))</f>
        <v>11</v>
      </c>
      <c r="E63" s="12">
        <f t="shared" si="2"/>
        <v>3</v>
      </c>
      <c r="F63" s="9">
        <f>IF(ISERROR(VLOOKUP(AC63,AL!$A$3:$L$82,4,0)),"",VLOOKUP(AC63,AL!$A$3:$L$82,4,0))</f>
        <v>3</v>
      </c>
      <c r="G63" s="9">
        <f>IF(ISERROR(VLOOKUP(AC63,OS!$A$3:$K$82,4,0)),0,VLOOKUP(AC63,OS!$A$3:$K$82,4,0))</f>
        <v>1</v>
      </c>
      <c r="H63" s="12">
        <f t="shared" si="3"/>
        <v>1.5853658536585367</v>
      </c>
      <c r="I63" s="9">
        <f>IF(ISERROR(VLOOKUP(AC63,AL!$A$3:$L$82,5,0)),"",VLOOKUP(AC63,AL!$A$3:$L$82,5,0))</f>
        <v>130</v>
      </c>
      <c r="J63" s="13">
        <f>IF(ISERROR(VLOOKUP(AC63,OS!$A$3:$K$82,5,0)),0,VLOOKUP(AC63,OS!$A$3:$K$82,5,0))</f>
        <v>82</v>
      </c>
      <c r="K63" s="34">
        <f t="shared" si="4"/>
        <v>2.2999999999999998</v>
      </c>
      <c r="L63" s="9">
        <f>IF(ISERROR(VLOOKUP(AC63,AL!$A$3:$L$82,6,0)),"",VLOOKUP(AC63,AL!$A$3:$L$82,6,0))</f>
        <v>23</v>
      </c>
      <c r="M63" s="9">
        <f>IF(ISERROR(VLOOKUP(AC63,OS!$A$3:$K$82,6,0)),0,VLOOKUP(AC63,OS!$A$3:$K$82,6,0))</f>
        <v>10</v>
      </c>
      <c r="N63" s="12">
        <f t="shared" si="5"/>
        <v>6.666666666666667</v>
      </c>
      <c r="O63" s="9">
        <f>IF(ISERROR(VLOOKUP(AC63,AL!$A$3:$L$82,7,0)),"",VLOOKUP(AC63,AL!$A$3:$L$82,7,0))</f>
        <v>20</v>
      </c>
      <c r="P63" s="13">
        <f>IF(ISERROR(VLOOKUP(AC63,OS!$A$3:$K$82,7,0)),0,VLOOKUP(AC63,OS!$A$3:$K$82,7,0))</f>
        <v>3</v>
      </c>
      <c r="Q63" s="34">
        <f t="shared" si="6"/>
        <v>2.5277777777777777</v>
      </c>
      <c r="R63" s="9">
        <f>IF(ISERROR(VLOOKUP(AC63,AL!$A$3:$L$82,8,0)),"",VLOOKUP(AC63,AL!$A$3:$L$82,8,0))</f>
        <v>91</v>
      </c>
      <c r="S63" s="9">
        <f>IF(ISERROR(VLOOKUP(AC63,OS!$A$3:$K$82,8,0)),0,VLOOKUP(AC63,OS!$A$3:$K$82,8,0))</f>
        <v>36</v>
      </c>
      <c r="T63" s="12">
        <f t="shared" si="7"/>
        <v>4</v>
      </c>
      <c r="U63" s="9">
        <f>IF(ISERROR(VLOOKUP(AC63,AL!$A$3:$L$82,9,0)),"",VLOOKUP(AC63,AL!$A$3:$L$82,9,0))</f>
        <v>24</v>
      </c>
      <c r="V63" s="13">
        <f>IF(ISERROR(VLOOKUP(AC63,OS!$A$3:$K$82,9,0)),0,VLOOKUP(AC63,OS!$A$3:$K$82,9,0))</f>
        <v>6</v>
      </c>
      <c r="W63" s="34">
        <f t="shared" si="8"/>
        <v>1.3333333333333333</v>
      </c>
      <c r="X63" s="9">
        <f>IF(ISERROR(VLOOKUP(AC63,AL!$A$3:$L$82,10,0)),"",VLOOKUP(AC63,AL!$A$3:$L$82,10,0))</f>
        <v>16</v>
      </c>
      <c r="Y63" s="9">
        <f>IF(ISERROR(VLOOKUP(AC63,OS!$A$3:$K$82,10,0)),0,VLOOKUP(AC63,OS!$A$3:$K$82,10,0))</f>
        <v>12</v>
      </c>
      <c r="Z63" s="31">
        <f t="shared" si="9"/>
        <v>1.9937888198757765</v>
      </c>
      <c r="AA63" s="9">
        <f>IF(ISERROR(VLOOKUP(AC63,AL!$A$3:$L$82,11,0)),"",VLOOKUP(AC63,AL!$A$3:$L$82,11,0))</f>
        <v>321</v>
      </c>
      <c r="AB63" s="42">
        <f>IF(ISERROR(VLOOKUP(AC63,OS!$A$3:$K$82,11,0)),0,VLOOKUP(AC63,OS!$A$3:$K$82,11,0))</f>
        <v>161</v>
      </c>
      <c r="AC63" s="36" t="str">
        <f t="shared" si="17"/>
        <v>64</v>
      </c>
      <c r="AD63" s="32">
        <f t="shared" si="10"/>
        <v>321</v>
      </c>
      <c r="AE63" s="32">
        <f t="shared" si="11"/>
        <v>161</v>
      </c>
      <c r="AF63" t="b">
        <f t="shared" si="12"/>
        <v>1</v>
      </c>
      <c r="AG63" t="b">
        <f t="shared" si="13"/>
        <v>1</v>
      </c>
      <c r="AH63">
        <f t="shared" si="14"/>
        <v>58</v>
      </c>
      <c r="AI63">
        <f t="shared" si="15"/>
        <v>64</v>
      </c>
      <c r="AJ63" t="str">
        <f t="shared" si="16"/>
        <v>75 - Jurist(en)innen, Wirtschaftsberater/innen</v>
      </c>
    </row>
    <row r="64" spans="1:36" x14ac:dyDescent="0.25">
      <c r="A64" s="4" t="s">
        <v>61</v>
      </c>
      <c r="B64" s="12" t="str">
        <f t="shared" si="1"/>
        <v>-</v>
      </c>
      <c r="C64" s="9">
        <f>IF(ISERROR(VLOOKUP(AC64,AL!$A$3:$L$82,3,0)),"",VLOOKUP(AC64,AL!$A$3:$L$82,3,0))</f>
        <v>0</v>
      </c>
      <c r="D64" s="9">
        <f>IF(ISERROR(VLOOKUP(AC64,OS!$A$3:$K$82,3,0)),0,VLOOKUP(AC64,OS!$A$3:$K$82,3,0))</f>
        <v>0</v>
      </c>
      <c r="E64" s="12" t="str">
        <f t="shared" si="2"/>
        <v>-</v>
      </c>
      <c r="F64" s="9">
        <f>IF(ISERROR(VLOOKUP(AC64,AL!$A$3:$L$82,4,0)),"",VLOOKUP(AC64,AL!$A$3:$L$82,4,0))</f>
        <v>0</v>
      </c>
      <c r="G64" s="9">
        <f>IF(ISERROR(VLOOKUP(AC64,OS!$A$3:$K$82,4,0)),0,VLOOKUP(AC64,OS!$A$3:$K$82,4,0))</f>
        <v>0</v>
      </c>
      <c r="H64" s="12" t="str">
        <f t="shared" si="3"/>
        <v>-</v>
      </c>
      <c r="I64" s="9">
        <f>IF(ISERROR(VLOOKUP(AC64,AL!$A$3:$L$82,5,0)),"",VLOOKUP(AC64,AL!$A$3:$L$82,5,0))</f>
        <v>0</v>
      </c>
      <c r="J64" s="13">
        <f>IF(ISERROR(VLOOKUP(AC64,OS!$A$3:$K$82,5,0)),0,VLOOKUP(AC64,OS!$A$3:$K$82,5,0))</f>
        <v>0</v>
      </c>
      <c r="K64" s="34" t="str">
        <f t="shared" si="4"/>
        <v>-</v>
      </c>
      <c r="L64" s="9">
        <f>IF(ISERROR(VLOOKUP(AC64,AL!$A$3:$L$82,6,0)),"",VLOOKUP(AC64,AL!$A$3:$L$82,6,0))</f>
        <v>0</v>
      </c>
      <c r="M64" s="9">
        <f>IF(ISERROR(VLOOKUP(AC64,OS!$A$3:$K$82,6,0)),0,VLOOKUP(AC64,OS!$A$3:$K$82,6,0))</f>
        <v>0</v>
      </c>
      <c r="N64" s="12" t="str">
        <f t="shared" si="5"/>
        <v>-</v>
      </c>
      <c r="O64" s="9">
        <f>IF(ISERROR(VLOOKUP(AC64,AL!$A$3:$L$82,7,0)),"",VLOOKUP(AC64,AL!$A$3:$L$82,7,0))</f>
        <v>0</v>
      </c>
      <c r="P64" s="13">
        <f>IF(ISERROR(VLOOKUP(AC64,OS!$A$3:$K$82,7,0)),0,VLOOKUP(AC64,OS!$A$3:$K$82,7,0))</f>
        <v>0</v>
      </c>
      <c r="Q64" s="34" t="str">
        <f t="shared" si="6"/>
        <v>-</v>
      </c>
      <c r="R64" s="9">
        <f>IF(ISERROR(VLOOKUP(AC64,AL!$A$3:$L$82,8,0)),"",VLOOKUP(AC64,AL!$A$3:$L$82,8,0))</f>
        <v>0</v>
      </c>
      <c r="S64" s="9">
        <f>IF(ISERROR(VLOOKUP(AC64,OS!$A$3:$K$82,8,0)),0,VLOOKUP(AC64,OS!$A$3:$K$82,8,0))</f>
        <v>0</v>
      </c>
      <c r="T64" s="12" t="str">
        <f t="shared" si="7"/>
        <v>-</v>
      </c>
      <c r="U64" s="9">
        <f>IF(ISERROR(VLOOKUP(AC64,AL!$A$3:$L$82,9,0)),"",VLOOKUP(AC64,AL!$A$3:$L$82,9,0))</f>
        <v>0</v>
      </c>
      <c r="V64" s="13">
        <f>IF(ISERROR(VLOOKUP(AC64,OS!$A$3:$K$82,9,0)),0,VLOOKUP(AC64,OS!$A$3:$K$82,9,0))</f>
        <v>0</v>
      </c>
      <c r="W64" s="34" t="str">
        <f t="shared" si="8"/>
        <v>-</v>
      </c>
      <c r="X64" s="9">
        <f>IF(ISERROR(VLOOKUP(AC64,AL!$A$3:$L$82,10,0)),"",VLOOKUP(AC64,AL!$A$3:$L$82,10,0))</f>
        <v>0</v>
      </c>
      <c r="Y64" s="9">
        <f>IF(ISERROR(VLOOKUP(AC64,OS!$A$3:$K$82,10,0)),0,VLOOKUP(AC64,OS!$A$3:$K$82,10,0))</f>
        <v>0</v>
      </c>
      <c r="Z64" s="31" t="str">
        <f t="shared" si="9"/>
        <v>-</v>
      </c>
      <c r="AA64" s="9">
        <f>IF(ISERROR(VLOOKUP(AC64,AL!$A$3:$L$82,11,0)),"",VLOOKUP(AC64,AL!$A$3:$L$82,11,0))</f>
        <v>0</v>
      </c>
      <c r="AB64" s="42">
        <f>IF(ISERROR(VLOOKUP(AC64,OS!$A$3:$K$82,11,0)),0,VLOOKUP(AC64,OS!$A$3:$K$82,11,0))</f>
        <v>0</v>
      </c>
      <c r="AC64" s="36" t="str">
        <f t="shared" si="17"/>
        <v>65</v>
      </c>
      <c r="AD64" s="32">
        <f t="shared" si="10"/>
        <v>0</v>
      </c>
      <c r="AE64" s="32">
        <f t="shared" si="11"/>
        <v>0</v>
      </c>
      <c r="AF64" t="b">
        <f t="shared" si="12"/>
        <v>1</v>
      </c>
      <c r="AG64" t="b">
        <f t="shared" si="13"/>
        <v>1</v>
      </c>
      <c r="AH64" t="str">
        <f t="shared" si="14"/>
        <v/>
      </c>
      <c r="AI64">
        <f t="shared" si="15"/>
        <v>65</v>
      </c>
      <c r="AJ64" t="str">
        <f t="shared" si="16"/>
        <v>76 - Tätige Betriebsinh., Direktor(en)innen, Geschäftsleiter/innen</v>
      </c>
    </row>
    <row r="65" spans="1:36" x14ac:dyDescent="0.25">
      <c r="A65" s="4" t="s">
        <v>90</v>
      </c>
      <c r="B65" s="12" t="str">
        <f t="shared" si="1"/>
        <v>-</v>
      </c>
      <c r="C65" s="9">
        <f>IF(ISERROR(VLOOKUP(AC65,AL!$A$3:$L$82,3,0)),"",VLOOKUP(AC65,AL!$A$3:$L$82,3,0))</f>
        <v>1</v>
      </c>
      <c r="D65" s="9">
        <f>IF(ISERROR(VLOOKUP(AC65,OS!$A$3:$K$82,3,0)),0,VLOOKUP(AC65,OS!$A$3:$K$82,3,0))</f>
        <v>0</v>
      </c>
      <c r="E65" s="12" t="str">
        <f t="shared" si="2"/>
        <v>-</v>
      </c>
      <c r="F65" s="9">
        <f>IF(ISERROR(VLOOKUP(AC65,AL!$A$3:$L$82,4,0)),"",VLOOKUP(AC65,AL!$A$3:$L$82,4,0))</f>
        <v>0</v>
      </c>
      <c r="G65" s="9">
        <f>IF(ISERROR(VLOOKUP(AC65,OS!$A$3:$K$82,4,0)),0,VLOOKUP(AC65,OS!$A$3:$K$82,4,0))</f>
        <v>0</v>
      </c>
      <c r="H65" s="12">
        <f t="shared" si="3"/>
        <v>11</v>
      </c>
      <c r="I65" s="9">
        <f>IF(ISERROR(VLOOKUP(AC65,AL!$A$3:$L$82,5,0)),"",VLOOKUP(AC65,AL!$A$3:$L$82,5,0))</f>
        <v>11</v>
      </c>
      <c r="J65" s="13">
        <f>IF(ISERROR(VLOOKUP(AC65,OS!$A$3:$K$82,5,0)),0,VLOOKUP(AC65,OS!$A$3:$K$82,5,0))</f>
        <v>1</v>
      </c>
      <c r="K65" s="34" t="str">
        <f t="shared" si="4"/>
        <v>-</v>
      </c>
      <c r="L65" s="9">
        <f>IF(ISERROR(VLOOKUP(AC65,AL!$A$3:$L$82,6,0)),"",VLOOKUP(AC65,AL!$A$3:$L$82,6,0))</f>
        <v>2</v>
      </c>
      <c r="M65" s="9">
        <f>IF(ISERROR(VLOOKUP(AC65,OS!$A$3:$K$82,6,0)),0,VLOOKUP(AC65,OS!$A$3:$K$82,6,0))</f>
        <v>0</v>
      </c>
      <c r="N65" s="12" t="str">
        <f t="shared" si="5"/>
        <v>-</v>
      </c>
      <c r="O65" s="9">
        <f>IF(ISERROR(VLOOKUP(AC65,AL!$A$3:$L$82,7,0)),"",VLOOKUP(AC65,AL!$A$3:$L$82,7,0))</f>
        <v>2</v>
      </c>
      <c r="P65" s="13">
        <f>IF(ISERROR(VLOOKUP(AC65,OS!$A$3:$K$82,7,0)),0,VLOOKUP(AC65,OS!$A$3:$K$82,7,0))</f>
        <v>0</v>
      </c>
      <c r="Q65" s="34" t="str">
        <f t="shared" si="6"/>
        <v>-</v>
      </c>
      <c r="R65" s="9">
        <f>IF(ISERROR(VLOOKUP(AC65,AL!$A$3:$L$82,8,0)),"",VLOOKUP(AC65,AL!$A$3:$L$82,8,0))</f>
        <v>6</v>
      </c>
      <c r="S65" s="9">
        <f>IF(ISERROR(VLOOKUP(AC65,OS!$A$3:$K$82,8,0)),0,VLOOKUP(AC65,OS!$A$3:$K$82,8,0))</f>
        <v>0</v>
      </c>
      <c r="T65" s="12" t="str">
        <f t="shared" si="7"/>
        <v>-</v>
      </c>
      <c r="U65" s="9">
        <f>IF(ISERROR(VLOOKUP(AC65,AL!$A$3:$L$82,9,0)),"",VLOOKUP(AC65,AL!$A$3:$L$82,9,0))</f>
        <v>2</v>
      </c>
      <c r="V65" s="13">
        <f>IF(ISERROR(VLOOKUP(AC65,OS!$A$3:$K$82,9,0)),0,VLOOKUP(AC65,OS!$A$3:$K$82,9,0))</f>
        <v>0</v>
      </c>
      <c r="W65" s="34" t="str">
        <f t="shared" si="8"/>
        <v>-</v>
      </c>
      <c r="X65" s="9">
        <f>IF(ISERROR(VLOOKUP(AC65,AL!$A$3:$L$82,10,0)),"",VLOOKUP(AC65,AL!$A$3:$L$82,10,0))</f>
        <v>1</v>
      </c>
      <c r="Y65" s="9">
        <f>IF(ISERROR(VLOOKUP(AC65,OS!$A$3:$K$82,10,0)),0,VLOOKUP(AC65,OS!$A$3:$K$82,10,0))</f>
        <v>0</v>
      </c>
      <c r="Z65" s="31">
        <f t="shared" si="9"/>
        <v>25</v>
      </c>
      <c r="AA65" s="9">
        <f>IF(ISERROR(VLOOKUP(AC65,AL!$A$3:$L$82,11,0)),"",VLOOKUP(AC65,AL!$A$3:$L$82,11,0))</f>
        <v>25</v>
      </c>
      <c r="AB65" s="42">
        <f>IF(ISERROR(VLOOKUP(AC65,OS!$A$3:$K$82,11,0)),0,VLOOKUP(AC65,OS!$A$3:$K$82,11,0))</f>
        <v>1</v>
      </c>
      <c r="AC65" s="36" t="str">
        <f t="shared" si="17"/>
        <v>66</v>
      </c>
      <c r="AD65" s="32">
        <f t="shared" si="10"/>
        <v>25</v>
      </c>
      <c r="AE65" s="32">
        <f t="shared" si="11"/>
        <v>1</v>
      </c>
      <c r="AF65" t="b">
        <f t="shared" si="12"/>
        <v>1</v>
      </c>
      <c r="AG65" t="b">
        <f t="shared" si="13"/>
        <v>1</v>
      </c>
      <c r="AH65">
        <f t="shared" si="14"/>
        <v>60</v>
      </c>
      <c r="AI65">
        <f t="shared" si="15"/>
        <v>66</v>
      </c>
      <c r="AJ65" t="str">
        <f t="shared" si="16"/>
        <v>77 - Buchhalter/innen, Kassier(e)innen und verwandte Berufe</v>
      </c>
    </row>
    <row r="66" spans="1:36" x14ac:dyDescent="0.25">
      <c r="A66" s="4" t="s">
        <v>62</v>
      </c>
      <c r="B66" s="12">
        <f t="shared" si="1"/>
        <v>0</v>
      </c>
      <c r="C66" s="9">
        <f>IF(ISERROR(VLOOKUP(AC66,AL!$A$3:$L$82,3,0)),"",VLOOKUP(AC66,AL!$A$3:$L$82,3,0))</f>
        <v>0</v>
      </c>
      <c r="D66" s="9">
        <f>IF(ISERROR(VLOOKUP(AC66,OS!$A$3:$K$82,3,0)),0,VLOOKUP(AC66,OS!$A$3:$K$82,3,0))</f>
        <v>3</v>
      </c>
      <c r="E66" s="12">
        <f t="shared" si="2"/>
        <v>0</v>
      </c>
      <c r="F66" s="9">
        <f>IF(ISERROR(VLOOKUP(AC66,AL!$A$3:$L$82,4,0)),"",VLOOKUP(AC66,AL!$A$3:$L$82,4,0))</f>
        <v>0</v>
      </c>
      <c r="G66" s="9">
        <f>IF(ISERROR(VLOOKUP(AC66,OS!$A$3:$K$82,4,0)),0,VLOOKUP(AC66,OS!$A$3:$K$82,4,0))</f>
        <v>1</v>
      </c>
      <c r="H66" s="12">
        <f t="shared" si="3"/>
        <v>13.5</v>
      </c>
      <c r="I66" s="9">
        <f>IF(ISERROR(VLOOKUP(AC66,AL!$A$3:$L$82,5,0)),"",VLOOKUP(AC66,AL!$A$3:$L$82,5,0))</f>
        <v>27</v>
      </c>
      <c r="J66" s="13">
        <f>IF(ISERROR(VLOOKUP(AC66,OS!$A$3:$K$82,5,0)),0,VLOOKUP(AC66,OS!$A$3:$K$82,5,0))</f>
        <v>2</v>
      </c>
      <c r="K66" s="34">
        <f t="shared" si="4"/>
        <v>0.16666666666666666</v>
      </c>
      <c r="L66" s="9">
        <f>IF(ISERROR(VLOOKUP(AC66,AL!$A$3:$L$82,6,0)),"",VLOOKUP(AC66,AL!$A$3:$L$82,6,0))</f>
        <v>1</v>
      </c>
      <c r="M66" s="9">
        <f>IF(ISERROR(VLOOKUP(AC66,OS!$A$3:$K$82,6,0)),0,VLOOKUP(AC66,OS!$A$3:$K$82,6,0))</f>
        <v>6</v>
      </c>
      <c r="N66" s="12" t="str">
        <f t="shared" si="5"/>
        <v>-</v>
      </c>
      <c r="O66" s="9">
        <f>IF(ISERROR(VLOOKUP(AC66,AL!$A$3:$L$82,7,0)),"",VLOOKUP(AC66,AL!$A$3:$L$82,7,0))</f>
        <v>2</v>
      </c>
      <c r="P66" s="13">
        <f>IF(ISERROR(VLOOKUP(AC66,OS!$A$3:$K$82,7,0)),0,VLOOKUP(AC66,OS!$A$3:$K$82,7,0))</f>
        <v>0</v>
      </c>
      <c r="Q66" s="34">
        <f t="shared" si="6"/>
        <v>2.4</v>
      </c>
      <c r="R66" s="9">
        <f>IF(ISERROR(VLOOKUP(AC66,AL!$A$3:$L$82,8,0)),"",VLOOKUP(AC66,AL!$A$3:$L$82,8,0))</f>
        <v>12</v>
      </c>
      <c r="S66" s="9">
        <f>IF(ISERROR(VLOOKUP(AC66,OS!$A$3:$K$82,8,0)),0,VLOOKUP(AC66,OS!$A$3:$K$82,8,0))</f>
        <v>5</v>
      </c>
      <c r="T66" s="12" t="str">
        <f t="shared" si="7"/>
        <v>-</v>
      </c>
      <c r="U66" s="9">
        <f>IF(ISERROR(VLOOKUP(AC66,AL!$A$3:$L$82,9,0)),"",VLOOKUP(AC66,AL!$A$3:$L$82,9,0))</f>
        <v>2</v>
      </c>
      <c r="V66" s="13">
        <f>IF(ISERROR(VLOOKUP(AC66,OS!$A$3:$K$82,9,0)),0,VLOOKUP(AC66,OS!$A$3:$K$82,9,0))</f>
        <v>0</v>
      </c>
      <c r="W66" s="34">
        <f t="shared" si="8"/>
        <v>0.5</v>
      </c>
      <c r="X66" s="9">
        <f>IF(ISERROR(VLOOKUP(AC66,AL!$A$3:$L$82,10,0)),"",VLOOKUP(AC66,AL!$A$3:$L$82,10,0))</f>
        <v>2</v>
      </c>
      <c r="Y66" s="9">
        <f>IF(ISERROR(VLOOKUP(AC66,OS!$A$3:$K$82,10,0)),0,VLOOKUP(AC66,OS!$A$3:$K$82,10,0))</f>
        <v>4</v>
      </c>
      <c r="Z66" s="31">
        <f t="shared" si="9"/>
        <v>2.1904761904761907</v>
      </c>
      <c r="AA66" s="9">
        <f>IF(ISERROR(VLOOKUP(AC66,AL!$A$3:$L$82,11,0)),"",VLOOKUP(AC66,AL!$A$3:$L$82,11,0))</f>
        <v>46</v>
      </c>
      <c r="AB66" s="42">
        <f>IF(ISERROR(VLOOKUP(AC66,OS!$A$3:$K$82,11,0)),0,VLOOKUP(AC66,OS!$A$3:$K$82,11,0))</f>
        <v>21</v>
      </c>
      <c r="AC66" s="36" t="str">
        <f t="shared" si="17"/>
        <v>68</v>
      </c>
      <c r="AD66" s="32">
        <f t="shared" si="10"/>
        <v>46</v>
      </c>
      <c r="AE66" s="32">
        <f t="shared" si="11"/>
        <v>21</v>
      </c>
      <c r="AF66" t="b">
        <f t="shared" si="12"/>
        <v>1</v>
      </c>
      <c r="AG66" t="b">
        <f t="shared" si="13"/>
        <v>1</v>
      </c>
      <c r="AH66">
        <f t="shared" si="14"/>
        <v>61</v>
      </c>
      <c r="AI66">
        <f t="shared" si="15"/>
        <v>67</v>
      </c>
      <c r="AJ66" t="str">
        <f t="shared" si="16"/>
        <v>78 - Übrige Büroberufe, Verwaltungshilfsberufe</v>
      </c>
    </row>
    <row r="67" spans="1:36" x14ac:dyDescent="0.25">
      <c r="A67" s="4" t="s">
        <v>91</v>
      </c>
      <c r="B67" s="12" t="str">
        <f t="shared" si="1"/>
        <v>-</v>
      </c>
      <c r="C67" s="9">
        <f>IF(ISERROR(VLOOKUP(AC67,AL!$A$3:$L$82,3,0)),"",VLOOKUP(AC67,AL!$A$3:$L$82,3,0))</f>
        <v>1</v>
      </c>
      <c r="D67" s="9">
        <f>IF(ISERROR(VLOOKUP(AC67,OS!$A$3:$K$82,3,0)),0,VLOOKUP(AC67,OS!$A$3:$K$82,3,0))</f>
        <v>0</v>
      </c>
      <c r="E67" s="12" t="str">
        <f t="shared" si="2"/>
        <v>-</v>
      </c>
      <c r="F67" s="9">
        <f>IF(ISERROR(VLOOKUP(AC67,AL!$A$3:$L$82,4,0)),"",VLOOKUP(AC67,AL!$A$3:$L$82,4,0))</f>
        <v>1</v>
      </c>
      <c r="G67" s="9">
        <f>IF(ISERROR(VLOOKUP(AC67,OS!$A$3:$K$82,4,0)),0,VLOOKUP(AC67,OS!$A$3:$K$82,4,0))</f>
        <v>0</v>
      </c>
      <c r="H67" s="12" t="str">
        <f t="shared" si="3"/>
        <v>-</v>
      </c>
      <c r="I67" s="9">
        <f>IF(ISERROR(VLOOKUP(AC67,AL!$A$3:$L$82,5,0)),"",VLOOKUP(AC67,AL!$A$3:$L$82,5,0))</f>
        <v>15</v>
      </c>
      <c r="J67" s="13">
        <f>IF(ISERROR(VLOOKUP(AC67,OS!$A$3:$K$82,5,0)),0,VLOOKUP(AC67,OS!$A$3:$K$82,5,0))</f>
        <v>0</v>
      </c>
      <c r="K67" s="34" t="str">
        <f t="shared" si="4"/>
        <v>-</v>
      </c>
      <c r="L67" s="9">
        <f>IF(ISERROR(VLOOKUP(AC67,AL!$A$3:$L$82,6,0)),"",VLOOKUP(AC67,AL!$A$3:$L$82,6,0))</f>
        <v>4</v>
      </c>
      <c r="M67" s="9">
        <f>IF(ISERROR(VLOOKUP(AC67,OS!$A$3:$K$82,6,0)),0,VLOOKUP(AC67,OS!$A$3:$K$82,6,0))</f>
        <v>0</v>
      </c>
      <c r="N67" s="12" t="str">
        <f t="shared" si="5"/>
        <v>-</v>
      </c>
      <c r="O67" s="9">
        <f>IF(ISERROR(VLOOKUP(AC67,AL!$A$3:$L$82,7,0)),"",VLOOKUP(AC67,AL!$A$3:$L$82,7,0))</f>
        <v>1</v>
      </c>
      <c r="P67" s="13">
        <f>IF(ISERROR(VLOOKUP(AC67,OS!$A$3:$K$82,7,0)),0,VLOOKUP(AC67,OS!$A$3:$K$82,7,0))</f>
        <v>0</v>
      </c>
      <c r="Q67" s="34" t="str">
        <f t="shared" si="6"/>
        <v>-</v>
      </c>
      <c r="R67" s="9">
        <f>IF(ISERROR(VLOOKUP(AC67,AL!$A$3:$L$82,8,0)),"",VLOOKUP(AC67,AL!$A$3:$L$82,8,0))</f>
        <v>13</v>
      </c>
      <c r="S67" s="9">
        <f>IF(ISERROR(VLOOKUP(AC67,OS!$A$3:$K$82,8,0)),0,VLOOKUP(AC67,OS!$A$3:$K$82,8,0))</f>
        <v>0</v>
      </c>
      <c r="T67" s="12" t="str">
        <f t="shared" si="7"/>
        <v>-</v>
      </c>
      <c r="U67" s="9">
        <f>IF(ISERROR(VLOOKUP(AC67,AL!$A$3:$L$82,9,0)),"",VLOOKUP(AC67,AL!$A$3:$L$82,9,0))</f>
        <v>3</v>
      </c>
      <c r="V67" s="13">
        <f>IF(ISERROR(VLOOKUP(AC67,OS!$A$3:$K$82,9,0)),0,VLOOKUP(AC67,OS!$A$3:$K$82,9,0))</f>
        <v>0</v>
      </c>
      <c r="W67" s="34" t="str">
        <f t="shared" si="8"/>
        <v>-</v>
      </c>
      <c r="X67" s="9">
        <f>IF(ISERROR(VLOOKUP(AC67,AL!$A$3:$L$82,10,0)),"",VLOOKUP(AC67,AL!$A$3:$L$82,10,0))</f>
        <v>1</v>
      </c>
      <c r="Y67" s="9">
        <f>IF(ISERROR(VLOOKUP(AC67,OS!$A$3:$K$82,10,0)),0,VLOOKUP(AC67,OS!$A$3:$K$82,10,0))</f>
        <v>0</v>
      </c>
      <c r="Z67" s="31" t="str">
        <f t="shared" si="9"/>
        <v>-</v>
      </c>
      <c r="AA67" s="9">
        <f>IF(ISERROR(VLOOKUP(AC67,AL!$A$3:$L$82,11,0)),"",VLOOKUP(AC67,AL!$A$3:$L$82,11,0))</f>
        <v>39</v>
      </c>
      <c r="AB67" s="42">
        <f>IF(ISERROR(VLOOKUP(AC67,OS!$A$3:$K$82,11,0)),0,VLOOKUP(AC67,OS!$A$3:$K$82,11,0))</f>
        <v>0</v>
      </c>
      <c r="AC67" s="36" t="str">
        <f t="shared" si="17"/>
        <v>71</v>
      </c>
      <c r="AD67" s="32">
        <f t="shared" si="10"/>
        <v>39</v>
      </c>
      <c r="AE67" s="32">
        <f t="shared" si="11"/>
        <v>0</v>
      </c>
      <c r="AF67" t="b">
        <f t="shared" si="12"/>
        <v>1</v>
      </c>
      <c r="AG67" t="b">
        <f t="shared" si="13"/>
        <v>1</v>
      </c>
      <c r="AH67">
        <f t="shared" si="14"/>
        <v>62</v>
      </c>
      <c r="AI67">
        <f t="shared" si="15"/>
        <v>68</v>
      </c>
      <c r="AJ67" t="str">
        <f t="shared" si="16"/>
        <v>80 - Gesundheitsberufe</v>
      </c>
    </row>
    <row r="68" spans="1:36" x14ac:dyDescent="0.25">
      <c r="A68" s="4" t="s">
        <v>63</v>
      </c>
      <c r="B68" s="12" t="str">
        <f t="shared" si="1"/>
        <v>-</v>
      </c>
      <c r="C68" s="9">
        <f>IF(ISERROR(VLOOKUP(AC68,AL!$A$3:$L$82,3,0)),"",VLOOKUP(AC68,AL!$A$3:$L$82,3,0))</f>
        <v>1</v>
      </c>
      <c r="D68" s="9">
        <f>IF(ISERROR(VLOOKUP(AC68,OS!$A$3:$K$82,3,0)),0,VLOOKUP(AC68,OS!$A$3:$K$82,3,0))</f>
        <v>0</v>
      </c>
      <c r="E68" s="12" t="str">
        <f t="shared" si="2"/>
        <v>-</v>
      </c>
      <c r="F68" s="9">
        <f>IF(ISERROR(VLOOKUP(AC68,AL!$A$3:$L$82,4,0)),"",VLOOKUP(AC68,AL!$A$3:$L$82,4,0))</f>
        <v>0</v>
      </c>
      <c r="G68" s="9">
        <f>IF(ISERROR(VLOOKUP(AC68,OS!$A$3:$K$82,4,0)),0,VLOOKUP(AC68,OS!$A$3:$K$82,4,0))</f>
        <v>0</v>
      </c>
      <c r="H68" s="12" t="str">
        <f t="shared" si="3"/>
        <v>-</v>
      </c>
      <c r="I68" s="9">
        <f>IF(ISERROR(VLOOKUP(AC68,AL!$A$3:$L$82,5,0)),"",VLOOKUP(AC68,AL!$A$3:$L$82,5,0))</f>
        <v>11</v>
      </c>
      <c r="J68" s="13">
        <f>IF(ISERROR(VLOOKUP(AC68,OS!$A$3:$K$82,5,0)),0,VLOOKUP(AC68,OS!$A$3:$K$82,5,0))</f>
        <v>0</v>
      </c>
      <c r="K68" s="34" t="str">
        <f t="shared" si="4"/>
        <v>-</v>
      </c>
      <c r="L68" s="9">
        <f>IF(ISERROR(VLOOKUP(AC68,AL!$A$3:$L$82,6,0)),"",VLOOKUP(AC68,AL!$A$3:$L$82,6,0))</f>
        <v>5</v>
      </c>
      <c r="M68" s="9">
        <f>IF(ISERROR(VLOOKUP(AC68,OS!$A$3:$K$82,6,0)),0,VLOOKUP(AC68,OS!$A$3:$K$82,6,0))</f>
        <v>0</v>
      </c>
      <c r="N68" s="12" t="str">
        <f t="shared" si="5"/>
        <v>-</v>
      </c>
      <c r="O68" s="9">
        <f>IF(ISERROR(VLOOKUP(AC68,AL!$A$3:$L$82,7,0)),"",VLOOKUP(AC68,AL!$A$3:$L$82,7,0))</f>
        <v>1</v>
      </c>
      <c r="P68" s="13">
        <f>IF(ISERROR(VLOOKUP(AC68,OS!$A$3:$K$82,7,0)),0,VLOOKUP(AC68,OS!$A$3:$K$82,7,0))</f>
        <v>0</v>
      </c>
      <c r="Q68" s="34" t="str">
        <f t="shared" si="6"/>
        <v>-</v>
      </c>
      <c r="R68" s="9">
        <f>IF(ISERROR(VLOOKUP(AC68,AL!$A$3:$L$82,8,0)),"",VLOOKUP(AC68,AL!$A$3:$L$82,8,0))</f>
        <v>10</v>
      </c>
      <c r="S68" s="9">
        <f>IF(ISERROR(VLOOKUP(AC68,OS!$A$3:$K$82,8,0)),0,VLOOKUP(AC68,OS!$A$3:$K$82,8,0))</f>
        <v>0</v>
      </c>
      <c r="T68" s="12" t="str">
        <f t="shared" si="7"/>
        <v>-</v>
      </c>
      <c r="U68" s="9">
        <f>IF(ISERROR(VLOOKUP(AC68,AL!$A$3:$L$82,9,0)),"",VLOOKUP(AC68,AL!$A$3:$L$82,9,0))</f>
        <v>4</v>
      </c>
      <c r="V68" s="13">
        <f>IF(ISERROR(VLOOKUP(AC68,OS!$A$3:$K$82,9,0)),0,VLOOKUP(AC68,OS!$A$3:$K$82,9,0))</f>
        <v>0</v>
      </c>
      <c r="W68" s="34" t="str">
        <f t="shared" si="8"/>
        <v>-</v>
      </c>
      <c r="X68" s="9">
        <f>IF(ISERROR(VLOOKUP(AC68,AL!$A$3:$L$82,10,0)),"",VLOOKUP(AC68,AL!$A$3:$L$82,10,0))</f>
        <v>1</v>
      </c>
      <c r="Y68" s="9">
        <f>IF(ISERROR(VLOOKUP(AC68,OS!$A$3:$K$82,10,0)),0,VLOOKUP(AC68,OS!$A$3:$K$82,10,0))</f>
        <v>0</v>
      </c>
      <c r="Z68" s="31" t="str">
        <f t="shared" si="9"/>
        <v>-</v>
      </c>
      <c r="AA68" s="9">
        <f>IF(ISERROR(VLOOKUP(AC68,AL!$A$3:$L$82,11,0)),"",VLOOKUP(AC68,AL!$A$3:$L$82,11,0))</f>
        <v>33</v>
      </c>
      <c r="AB68" s="42">
        <f>IF(ISERROR(VLOOKUP(AC68,OS!$A$3:$K$82,11,0)),0,VLOOKUP(AC68,OS!$A$3:$K$82,11,0))</f>
        <v>0</v>
      </c>
      <c r="AC68" s="36" t="str">
        <f t="shared" si="17"/>
        <v>73</v>
      </c>
      <c r="AD68" s="32">
        <f t="shared" si="10"/>
        <v>33</v>
      </c>
      <c r="AE68" s="32">
        <f t="shared" si="11"/>
        <v>0</v>
      </c>
      <c r="AF68" t="b">
        <f t="shared" si="12"/>
        <v>1</v>
      </c>
      <c r="AG68" t="b">
        <f t="shared" si="13"/>
        <v>1</v>
      </c>
      <c r="AH68">
        <f t="shared" si="14"/>
        <v>63</v>
      </c>
      <c r="AI68">
        <f t="shared" si="15"/>
        <v>69</v>
      </c>
      <c r="AJ68" t="str">
        <f t="shared" si="16"/>
        <v>81 - Fürsorger/innen, Sozialarbeiter/innen</v>
      </c>
    </row>
    <row r="69" spans="1:36" x14ac:dyDescent="0.25">
      <c r="A69" s="4" t="s">
        <v>64</v>
      </c>
      <c r="B69" s="12" t="str">
        <f t="shared" si="1"/>
        <v>-</v>
      </c>
      <c r="C69" s="9">
        <f>IF(ISERROR(VLOOKUP(AC69,AL!$A$3:$L$82,3,0)),"",VLOOKUP(AC69,AL!$A$3:$L$82,3,0))</f>
        <v>3</v>
      </c>
      <c r="D69" s="9">
        <f>IF(ISERROR(VLOOKUP(AC69,OS!$A$3:$K$82,3,0)),0,VLOOKUP(AC69,OS!$A$3:$K$82,3,0))</f>
        <v>0</v>
      </c>
      <c r="E69" s="12" t="str">
        <f t="shared" si="2"/>
        <v>-</v>
      </c>
      <c r="F69" s="9">
        <f>IF(ISERROR(VLOOKUP(AC69,AL!$A$3:$L$82,4,0)),"",VLOOKUP(AC69,AL!$A$3:$L$82,4,0))</f>
        <v>0</v>
      </c>
      <c r="G69" s="9">
        <f>IF(ISERROR(VLOOKUP(AC69,OS!$A$3:$K$82,4,0)),0,VLOOKUP(AC69,OS!$A$3:$K$82,4,0))</f>
        <v>0</v>
      </c>
      <c r="H69" s="12">
        <f t="shared" si="3"/>
        <v>1.9333333333333333</v>
      </c>
      <c r="I69" s="9">
        <f>IF(ISERROR(VLOOKUP(AC69,AL!$A$3:$L$82,5,0)),"",VLOOKUP(AC69,AL!$A$3:$L$82,5,0))</f>
        <v>29</v>
      </c>
      <c r="J69" s="13">
        <f>IF(ISERROR(VLOOKUP(AC69,OS!$A$3:$K$82,5,0)),0,VLOOKUP(AC69,OS!$A$3:$K$82,5,0))</f>
        <v>15</v>
      </c>
      <c r="K69" s="34">
        <f t="shared" si="4"/>
        <v>2</v>
      </c>
      <c r="L69" s="9">
        <f>IF(ISERROR(VLOOKUP(AC69,AL!$A$3:$L$82,6,0)),"",VLOOKUP(AC69,AL!$A$3:$L$82,6,0))</f>
        <v>2</v>
      </c>
      <c r="M69" s="9">
        <f>IF(ISERROR(VLOOKUP(AC69,OS!$A$3:$K$82,6,0)),0,VLOOKUP(AC69,OS!$A$3:$K$82,6,0))</f>
        <v>1</v>
      </c>
      <c r="N69" s="12" t="str">
        <f t="shared" si="5"/>
        <v>-</v>
      </c>
      <c r="O69" s="9">
        <f>IF(ISERROR(VLOOKUP(AC69,AL!$A$3:$L$82,7,0)),"",VLOOKUP(AC69,AL!$A$3:$L$82,7,0))</f>
        <v>6</v>
      </c>
      <c r="P69" s="13">
        <f>IF(ISERROR(VLOOKUP(AC69,OS!$A$3:$K$82,7,0)),0,VLOOKUP(AC69,OS!$A$3:$K$82,7,0))</f>
        <v>0</v>
      </c>
      <c r="Q69" s="34">
        <f t="shared" si="6"/>
        <v>3.2</v>
      </c>
      <c r="R69" s="9">
        <f>IF(ISERROR(VLOOKUP(AC69,AL!$A$3:$L$82,8,0)),"",VLOOKUP(AC69,AL!$A$3:$L$82,8,0))</f>
        <v>16</v>
      </c>
      <c r="S69" s="9">
        <f>IF(ISERROR(VLOOKUP(AC69,OS!$A$3:$K$82,8,0)),0,VLOOKUP(AC69,OS!$A$3:$K$82,8,0))</f>
        <v>5</v>
      </c>
      <c r="T69" s="12">
        <f t="shared" si="7"/>
        <v>1</v>
      </c>
      <c r="U69" s="9">
        <f>IF(ISERROR(VLOOKUP(AC69,AL!$A$3:$L$82,9,0)),"",VLOOKUP(AC69,AL!$A$3:$L$82,9,0))</f>
        <v>1</v>
      </c>
      <c r="V69" s="13">
        <f>IF(ISERROR(VLOOKUP(AC69,OS!$A$3:$K$82,9,0)),0,VLOOKUP(AC69,OS!$A$3:$K$82,9,0))</f>
        <v>1</v>
      </c>
      <c r="W69" s="34">
        <f t="shared" si="8"/>
        <v>0.75</v>
      </c>
      <c r="X69" s="9">
        <f>IF(ISERROR(VLOOKUP(AC69,AL!$A$3:$L$82,10,0)),"",VLOOKUP(AC69,AL!$A$3:$L$82,10,0))</f>
        <v>3</v>
      </c>
      <c r="Y69" s="9">
        <f>IF(ISERROR(VLOOKUP(AC69,OS!$A$3:$K$82,10,0)),0,VLOOKUP(AC69,OS!$A$3:$K$82,10,0))</f>
        <v>4</v>
      </c>
      <c r="Z69" s="31">
        <f t="shared" si="9"/>
        <v>2.3076923076923075</v>
      </c>
      <c r="AA69" s="9">
        <f>IF(ISERROR(VLOOKUP(AC69,AL!$A$3:$L$82,11,0)),"",VLOOKUP(AC69,AL!$A$3:$L$82,11,0))</f>
        <v>60</v>
      </c>
      <c r="AB69" s="42">
        <f>IF(ISERROR(VLOOKUP(AC69,OS!$A$3:$K$82,11,0)),0,VLOOKUP(AC69,OS!$A$3:$K$82,11,0))</f>
        <v>26</v>
      </c>
      <c r="AC69" s="36" t="str">
        <f t="shared" si="17"/>
        <v>75</v>
      </c>
      <c r="AD69" s="32">
        <f t="shared" si="10"/>
        <v>60</v>
      </c>
      <c r="AE69" s="32">
        <f t="shared" si="11"/>
        <v>26</v>
      </c>
      <c r="AF69" t="b">
        <f t="shared" si="12"/>
        <v>1</v>
      </c>
      <c r="AG69" t="b">
        <f t="shared" si="13"/>
        <v>1</v>
      </c>
      <c r="AH69">
        <f t="shared" si="14"/>
        <v>64</v>
      </c>
      <c r="AI69">
        <f t="shared" si="15"/>
        <v>71</v>
      </c>
      <c r="AJ69" t="str">
        <f t="shared" si="16"/>
        <v>83 - Lehrer/innen, Erzieher/innen ohne Turn-, Sportlehrer/innen</v>
      </c>
    </row>
    <row r="70" spans="1:36" x14ac:dyDescent="0.25">
      <c r="A70" s="4" t="s">
        <v>92</v>
      </c>
      <c r="B70" s="12">
        <f t="shared" si="1"/>
        <v>5</v>
      </c>
      <c r="C70" s="9">
        <f>IF(ISERROR(VLOOKUP(AC70,AL!$A$3:$L$82,3,0)),"",VLOOKUP(AC70,AL!$A$3:$L$82,3,0))</f>
        <v>10</v>
      </c>
      <c r="D70" s="9">
        <f>IF(ISERROR(VLOOKUP(AC70,OS!$A$3:$K$82,3,0)),0,VLOOKUP(AC70,OS!$A$3:$K$82,3,0))</f>
        <v>2</v>
      </c>
      <c r="E70" s="12">
        <f t="shared" si="2"/>
        <v>7</v>
      </c>
      <c r="F70" s="9">
        <f>IF(ISERROR(VLOOKUP(AC70,AL!$A$3:$L$82,4,0)),"",VLOOKUP(AC70,AL!$A$3:$L$82,4,0))</f>
        <v>7</v>
      </c>
      <c r="G70" s="9">
        <f>IF(ISERROR(VLOOKUP(AC70,OS!$A$3:$K$82,4,0)),0,VLOOKUP(AC70,OS!$A$3:$K$82,4,0))</f>
        <v>1</v>
      </c>
      <c r="H70" s="12">
        <f t="shared" si="3"/>
        <v>6.9333333333333336</v>
      </c>
      <c r="I70" s="9">
        <f>IF(ISERROR(VLOOKUP(AC70,AL!$A$3:$L$82,5,0)),"",VLOOKUP(AC70,AL!$A$3:$L$82,5,0))</f>
        <v>208</v>
      </c>
      <c r="J70" s="13">
        <f>IF(ISERROR(VLOOKUP(AC70,OS!$A$3:$K$82,5,0)),0,VLOOKUP(AC70,OS!$A$3:$K$82,5,0))</f>
        <v>30</v>
      </c>
      <c r="K70" s="34">
        <f t="shared" si="4"/>
        <v>3.1666666666666665</v>
      </c>
      <c r="L70" s="9">
        <f>IF(ISERROR(VLOOKUP(AC70,AL!$A$3:$L$82,6,0)),"",VLOOKUP(AC70,AL!$A$3:$L$82,6,0))</f>
        <v>38</v>
      </c>
      <c r="M70" s="9">
        <f>IF(ISERROR(VLOOKUP(AC70,OS!$A$3:$K$82,6,0)),0,VLOOKUP(AC70,OS!$A$3:$K$82,6,0))</f>
        <v>12</v>
      </c>
      <c r="N70" s="12">
        <f t="shared" si="5"/>
        <v>13.5</v>
      </c>
      <c r="O70" s="9">
        <f>IF(ISERROR(VLOOKUP(AC70,AL!$A$3:$L$82,7,0)),"",VLOOKUP(AC70,AL!$A$3:$L$82,7,0))</f>
        <v>27</v>
      </c>
      <c r="P70" s="13">
        <f>IF(ISERROR(VLOOKUP(AC70,OS!$A$3:$K$82,7,0)),0,VLOOKUP(AC70,OS!$A$3:$K$82,7,0))</f>
        <v>2</v>
      </c>
      <c r="Q70" s="34">
        <f t="shared" si="6"/>
        <v>6.5</v>
      </c>
      <c r="R70" s="9">
        <f>IF(ISERROR(VLOOKUP(AC70,AL!$A$3:$L$82,8,0)),"",VLOOKUP(AC70,AL!$A$3:$L$82,8,0))</f>
        <v>117</v>
      </c>
      <c r="S70" s="9">
        <f>IF(ISERROR(VLOOKUP(AC70,OS!$A$3:$K$82,8,0)),0,VLOOKUP(AC70,OS!$A$3:$K$82,8,0))</f>
        <v>18</v>
      </c>
      <c r="T70" s="12">
        <f t="shared" si="7"/>
        <v>4.5</v>
      </c>
      <c r="U70" s="9">
        <f>IF(ISERROR(VLOOKUP(AC70,AL!$A$3:$L$82,9,0)),"",VLOOKUP(AC70,AL!$A$3:$L$82,9,0))</f>
        <v>27</v>
      </c>
      <c r="V70" s="13">
        <f>IF(ISERROR(VLOOKUP(AC70,OS!$A$3:$K$82,9,0)),0,VLOOKUP(AC70,OS!$A$3:$K$82,9,0))</f>
        <v>6</v>
      </c>
      <c r="W70" s="34">
        <f t="shared" si="8"/>
        <v>4</v>
      </c>
      <c r="X70" s="9">
        <f>IF(ISERROR(VLOOKUP(AC70,AL!$A$3:$L$82,10,0)),"",VLOOKUP(AC70,AL!$A$3:$L$82,10,0))</f>
        <v>20</v>
      </c>
      <c r="Y70" s="9">
        <f>IF(ISERROR(VLOOKUP(AC70,OS!$A$3:$K$82,10,0)),0,VLOOKUP(AC70,OS!$A$3:$K$82,10,0))</f>
        <v>5</v>
      </c>
      <c r="Z70" s="31">
        <f t="shared" si="9"/>
        <v>5.9736842105263159</v>
      </c>
      <c r="AA70" s="9">
        <f>IF(ISERROR(VLOOKUP(AC70,AL!$A$3:$L$82,11,0)),"",VLOOKUP(AC70,AL!$A$3:$L$82,11,0))</f>
        <v>454</v>
      </c>
      <c r="AB70" s="42">
        <f>IF(ISERROR(VLOOKUP(AC70,OS!$A$3:$K$82,11,0)),0,VLOOKUP(AC70,OS!$A$3:$K$82,11,0))</f>
        <v>76</v>
      </c>
      <c r="AC70" s="36" t="str">
        <f t="shared" ref="AC70:AC83" si="18">LEFT(A70,2)</f>
        <v>76</v>
      </c>
      <c r="AD70" s="32">
        <f t="shared" si="10"/>
        <v>454</v>
      </c>
      <c r="AE70" s="32">
        <f t="shared" si="11"/>
        <v>76</v>
      </c>
      <c r="AF70" t="b">
        <f t="shared" si="12"/>
        <v>1</v>
      </c>
      <c r="AG70" t="b">
        <f t="shared" si="13"/>
        <v>1</v>
      </c>
      <c r="AH70">
        <f t="shared" si="14"/>
        <v>65</v>
      </c>
      <c r="AI70">
        <f t="shared" si="15"/>
        <v>72</v>
      </c>
      <c r="AJ70" t="str">
        <f t="shared" si="16"/>
        <v>84 - Wissenschafter/innen und verwandte Berufe</v>
      </c>
    </row>
    <row r="71" spans="1:36" x14ac:dyDescent="0.25">
      <c r="A71" s="4" t="s">
        <v>66</v>
      </c>
      <c r="B71" s="12">
        <f t="shared" ref="B71:B83" si="19">IFERROR(C71/D71,"-")</f>
        <v>1.75</v>
      </c>
      <c r="C71" s="9">
        <f>IF(ISERROR(VLOOKUP(AC71,AL!$A$3:$L$82,3,0)),"",VLOOKUP(AC71,AL!$A$3:$L$82,3,0))</f>
        <v>7</v>
      </c>
      <c r="D71" s="9">
        <f>IF(ISERROR(VLOOKUP(AC71,OS!$A$3:$K$82,3,0)),0,VLOOKUP(AC71,OS!$A$3:$K$82,3,0))</f>
        <v>4</v>
      </c>
      <c r="E71" s="12">
        <f t="shared" ref="E71:E83" si="20">IFERROR(F71/G71,"-")</f>
        <v>0.2</v>
      </c>
      <c r="F71" s="9">
        <f>IF(ISERROR(VLOOKUP(AC71,AL!$A$3:$L$82,4,0)),"",VLOOKUP(AC71,AL!$A$3:$L$82,4,0))</f>
        <v>1</v>
      </c>
      <c r="G71" s="9">
        <f>IF(ISERROR(VLOOKUP(AC71,OS!$A$3:$K$82,4,0)),0,VLOOKUP(AC71,OS!$A$3:$K$82,4,0))</f>
        <v>5</v>
      </c>
      <c r="H71" s="12">
        <f t="shared" ref="H71:H83" si="21">IFERROR(I71/J71,"-")</f>
        <v>1.7058823529411764</v>
      </c>
      <c r="I71" s="9">
        <f>IF(ISERROR(VLOOKUP(AC71,AL!$A$3:$L$82,5,0)),"",VLOOKUP(AC71,AL!$A$3:$L$82,5,0))</f>
        <v>58</v>
      </c>
      <c r="J71" s="13">
        <f>IF(ISERROR(VLOOKUP(AC71,OS!$A$3:$K$82,5,0)),0,VLOOKUP(AC71,OS!$A$3:$K$82,5,0))</f>
        <v>34</v>
      </c>
      <c r="K71" s="34">
        <f t="shared" ref="K71:K83" si="22">IFERROR(L71/M71,"-")</f>
        <v>12</v>
      </c>
      <c r="L71" s="9">
        <f>IF(ISERROR(VLOOKUP(AC71,AL!$A$3:$L$82,6,0)),"",VLOOKUP(AC71,AL!$A$3:$L$82,6,0))</f>
        <v>24</v>
      </c>
      <c r="M71" s="9">
        <f>IF(ISERROR(VLOOKUP(AC71,OS!$A$3:$K$82,6,0)),0,VLOOKUP(AC71,OS!$A$3:$K$82,6,0))</f>
        <v>2</v>
      </c>
      <c r="N71" s="12">
        <f t="shared" ref="N71:N83" si="23">IFERROR(O71/P71,"-")</f>
        <v>2.4285714285714284</v>
      </c>
      <c r="O71" s="9">
        <f>IF(ISERROR(VLOOKUP(AC71,AL!$A$3:$L$82,7,0)),"",VLOOKUP(AC71,AL!$A$3:$L$82,7,0))</f>
        <v>17</v>
      </c>
      <c r="P71" s="13">
        <f>IF(ISERROR(VLOOKUP(AC71,OS!$A$3:$K$82,7,0)),0,VLOOKUP(AC71,OS!$A$3:$K$82,7,0))</f>
        <v>7</v>
      </c>
      <c r="Q71" s="34">
        <f t="shared" ref="Q71:Q83" si="24">IFERROR(R71/S71,"-")</f>
        <v>3.1875</v>
      </c>
      <c r="R71" s="9">
        <f>IF(ISERROR(VLOOKUP(AC71,AL!$A$3:$L$82,8,0)),"",VLOOKUP(AC71,AL!$A$3:$L$82,8,0))</f>
        <v>51</v>
      </c>
      <c r="S71" s="9">
        <f>IF(ISERROR(VLOOKUP(AC71,OS!$A$3:$K$82,8,0)),0,VLOOKUP(AC71,OS!$A$3:$K$82,8,0))</f>
        <v>16</v>
      </c>
      <c r="T71" s="12">
        <f t="shared" ref="T71:T83" si="25">IFERROR(U71/V71,"-")</f>
        <v>2.25</v>
      </c>
      <c r="U71" s="9">
        <f>IF(ISERROR(VLOOKUP(AC71,AL!$A$3:$L$82,9,0)),"",VLOOKUP(AC71,AL!$A$3:$L$82,9,0))</f>
        <v>9</v>
      </c>
      <c r="V71" s="13">
        <f>IF(ISERROR(VLOOKUP(AC71,OS!$A$3:$K$82,9,0)),0,VLOOKUP(AC71,OS!$A$3:$K$82,9,0))</f>
        <v>4</v>
      </c>
      <c r="W71" s="34">
        <f t="shared" ref="W71:W83" si="26">IFERROR(X71/Y71,"-")</f>
        <v>1.7142857142857142</v>
      </c>
      <c r="X71" s="9">
        <f>IF(ISERROR(VLOOKUP(AC71,AL!$A$3:$L$82,10,0)),"",VLOOKUP(AC71,AL!$A$3:$L$82,10,0))</f>
        <v>12</v>
      </c>
      <c r="Y71" s="9">
        <f>IF(ISERROR(VLOOKUP(AC71,OS!$A$3:$K$82,10,0)),0,VLOOKUP(AC71,OS!$A$3:$K$82,10,0))</f>
        <v>7</v>
      </c>
      <c r="Z71" s="31">
        <f t="shared" ref="Z71:Z83" si="27">IFERROR(AA71/AB71,"-")</f>
        <v>2.2658227848101267</v>
      </c>
      <c r="AA71" s="9">
        <f>IF(ISERROR(VLOOKUP(AC71,AL!$A$3:$L$82,11,0)),"",VLOOKUP(AC71,AL!$A$3:$L$82,11,0))</f>
        <v>179</v>
      </c>
      <c r="AB71" s="42">
        <f>IF(ISERROR(VLOOKUP(AC71,OS!$A$3:$K$82,11,0)),0,VLOOKUP(AC71,OS!$A$3:$K$82,11,0))</f>
        <v>79</v>
      </c>
      <c r="AC71" s="36" t="str">
        <f t="shared" si="18"/>
        <v>77</v>
      </c>
      <c r="AD71" s="32">
        <f t="shared" ref="AD71:AD85" si="28">SUM(C71,F71,I71,L71,O71,R71,U71,X71)</f>
        <v>179</v>
      </c>
      <c r="AE71" s="32">
        <f t="shared" ref="AE71:AE85" si="29">SUM(D71,G71,J71,M71,P71,S71,V71,Y71)</f>
        <v>79</v>
      </c>
      <c r="AF71" t="b">
        <f t="shared" ref="AF71:AF85" si="30">EXACT(AA71,AD71)</f>
        <v>1</v>
      </c>
      <c r="AG71" t="b">
        <f t="shared" ref="AG71:AG85" si="31">EXACT(AB71,AE71)</f>
        <v>1</v>
      </c>
      <c r="AH71">
        <f t="shared" ref="AH71:AH86" si="32">IF(SUM(AA71:AB71)&gt;0,ROW()-5,"")</f>
        <v>66</v>
      </c>
      <c r="AI71">
        <f t="shared" ref="AI71:AI86" si="33">SMALL($AH$6:$AH$83,ROW()-5)</f>
        <v>73</v>
      </c>
      <c r="AJ71" t="str">
        <f t="shared" ref="AJ71:AJ86" si="34">INDEX($A$6:$A$83,AI71)</f>
        <v>85 - Schriftsteller/innen, Journalist(en)innen, Dolmetscher/innen</v>
      </c>
    </row>
    <row r="72" spans="1:36" x14ac:dyDescent="0.25">
      <c r="A72" s="4" t="s">
        <v>67</v>
      </c>
      <c r="B72" s="12">
        <f t="shared" si="19"/>
        <v>5.8</v>
      </c>
      <c r="C72" s="9">
        <f>IF(ISERROR(VLOOKUP(AC72,AL!$A$3:$L$82,3,0)),"",VLOOKUP(AC72,AL!$A$3:$L$82,3,0))</f>
        <v>29</v>
      </c>
      <c r="D72" s="9">
        <f>IF(ISERROR(VLOOKUP(AC72,OS!$A$3:$K$82,3,0)),0,VLOOKUP(AC72,OS!$A$3:$K$82,3,0))</f>
        <v>5</v>
      </c>
      <c r="E72" s="12">
        <f t="shared" si="20"/>
        <v>5.5</v>
      </c>
      <c r="F72" s="9">
        <f>IF(ISERROR(VLOOKUP(AC72,AL!$A$3:$L$82,4,0)),"",VLOOKUP(AC72,AL!$A$3:$L$82,4,0))</f>
        <v>11</v>
      </c>
      <c r="G72" s="9">
        <f>IF(ISERROR(VLOOKUP(AC72,OS!$A$3:$K$82,4,0)),0,VLOOKUP(AC72,OS!$A$3:$K$82,4,0))</f>
        <v>2</v>
      </c>
      <c r="H72" s="12">
        <f t="shared" si="21"/>
        <v>6.865384615384615</v>
      </c>
      <c r="I72" s="9">
        <f>IF(ISERROR(VLOOKUP(AC72,AL!$A$3:$L$82,5,0)),"",VLOOKUP(AC72,AL!$A$3:$L$82,5,0))</f>
        <v>357</v>
      </c>
      <c r="J72" s="13">
        <f>IF(ISERROR(VLOOKUP(AC72,OS!$A$3:$K$82,5,0)),0,VLOOKUP(AC72,OS!$A$3:$K$82,5,0))</f>
        <v>52</v>
      </c>
      <c r="K72" s="34">
        <f t="shared" si="22"/>
        <v>7</v>
      </c>
      <c r="L72" s="9">
        <f>IF(ISERROR(VLOOKUP(AC72,AL!$A$3:$L$82,6,0)),"",VLOOKUP(AC72,AL!$A$3:$L$82,6,0))</f>
        <v>91</v>
      </c>
      <c r="M72" s="9">
        <f>IF(ISERROR(VLOOKUP(AC72,OS!$A$3:$K$82,6,0)),0,VLOOKUP(AC72,OS!$A$3:$K$82,6,0))</f>
        <v>13</v>
      </c>
      <c r="N72" s="12">
        <f t="shared" si="23"/>
        <v>11.714285714285714</v>
      </c>
      <c r="O72" s="9">
        <f>IF(ISERROR(VLOOKUP(AC72,AL!$A$3:$L$82,7,0)),"",VLOOKUP(AC72,AL!$A$3:$L$82,7,0))</f>
        <v>82</v>
      </c>
      <c r="P72" s="13">
        <f>IF(ISERROR(VLOOKUP(AC72,OS!$A$3:$K$82,7,0)),0,VLOOKUP(AC72,OS!$A$3:$K$82,7,0))</f>
        <v>7</v>
      </c>
      <c r="Q72" s="34">
        <f t="shared" si="24"/>
        <v>10.923076923076923</v>
      </c>
      <c r="R72" s="9">
        <f>IF(ISERROR(VLOOKUP(AC72,AL!$A$3:$L$82,8,0)),"",VLOOKUP(AC72,AL!$A$3:$L$82,8,0))</f>
        <v>284</v>
      </c>
      <c r="S72" s="9">
        <f>IF(ISERROR(VLOOKUP(AC72,OS!$A$3:$K$82,8,0)),0,VLOOKUP(AC72,OS!$A$3:$K$82,8,0))</f>
        <v>26</v>
      </c>
      <c r="T72" s="12">
        <f t="shared" si="25"/>
        <v>11.222222222222221</v>
      </c>
      <c r="U72" s="9">
        <f>IF(ISERROR(VLOOKUP(AC72,AL!$A$3:$L$82,9,0)),"",VLOOKUP(AC72,AL!$A$3:$L$82,9,0))</f>
        <v>101</v>
      </c>
      <c r="V72" s="13">
        <f>IF(ISERROR(VLOOKUP(AC72,OS!$A$3:$K$82,9,0)),0,VLOOKUP(AC72,OS!$A$3:$K$82,9,0))</f>
        <v>9</v>
      </c>
      <c r="W72" s="34">
        <f t="shared" si="26"/>
        <v>7.9090909090909092</v>
      </c>
      <c r="X72" s="9">
        <f>IF(ISERROR(VLOOKUP(AC72,AL!$A$3:$L$82,10,0)),"",VLOOKUP(AC72,AL!$A$3:$L$82,10,0))</f>
        <v>87</v>
      </c>
      <c r="Y72" s="9">
        <f>IF(ISERROR(VLOOKUP(AC72,OS!$A$3:$K$82,10,0)),0,VLOOKUP(AC72,OS!$A$3:$K$82,10,0))</f>
        <v>11</v>
      </c>
      <c r="Z72" s="31">
        <f t="shared" si="27"/>
        <v>8.3360000000000003</v>
      </c>
      <c r="AA72" s="9">
        <f>IF(ISERROR(VLOOKUP(AC72,AL!$A$3:$L$82,11,0)),"",VLOOKUP(AC72,AL!$A$3:$L$82,11,0))</f>
        <v>1042</v>
      </c>
      <c r="AB72" s="42">
        <f>IF(ISERROR(VLOOKUP(AC72,OS!$A$3:$K$82,11,0)),0,VLOOKUP(AC72,OS!$A$3:$K$82,11,0))</f>
        <v>125</v>
      </c>
      <c r="AC72" s="36" t="str">
        <f t="shared" si="18"/>
        <v>78</v>
      </c>
      <c r="AD72" s="32">
        <f t="shared" si="28"/>
        <v>1042</v>
      </c>
      <c r="AE72" s="32">
        <f t="shared" si="29"/>
        <v>125</v>
      </c>
      <c r="AF72" t="b">
        <f t="shared" si="30"/>
        <v>1</v>
      </c>
      <c r="AG72" t="b">
        <f t="shared" si="31"/>
        <v>1</v>
      </c>
      <c r="AH72">
        <f t="shared" si="32"/>
        <v>67</v>
      </c>
      <c r="AI72">
        <f t="shared" si="33"/>
        <v>74</v>
      </c>
      <c r="AJ72" t="str">
        <f t="shared" si="34"/>
        <v>86 - Bildende Künste und verwandte Berufe</v>
      </c>
    </row>
    <row r="73" spans="1:36" x14ac:dyDescent="0.25">
      <c r="A73" s="4" t="s">
        <v>68</v>
      </c>
      <c r="B73" s="12">
        <f t="shared" si="19"/>
        <v>0.9285714285714286</v>
      </c>
      <c r="C73" s="9">
        <f>IF(ISERROR(VLOOKUP(AC73,AL!$A$3:$L$82,3,0)),"",VLOOKUP(AC73,AL!$A$3:$L$82,3,0))</f>
        <v>13</v>
      </c>
      <c r="D73" s="9">
        <f>IF(ISERROR(VLOOKUP(AC73,OS!$A$3:$K$82,3,0)),0,VLOOKUP(AC73,OS!$A$3:$K$82,3,0))</f>
        <v>14</v>
      </c>
      <c r="E73" s="12">
        <f t="shared" si="20"/>
        <v>0.63636363636363635</v>
      </c>
      <c r="F73" s="9">
        <f>IF(ISERROR(VLOOKUP(AC73,AL!$A$3:$L$82,4,0)),"",VLOOKUP(AC73,AL!$A$3:$L$82,4,0))</f>
        <v>7</v>
      </c>
      <c r="G73" s="9">
        <f>IF(ISERROR(VLOOKUP(AC73,OS!$A$3:$K$82,4,0)),0,VLOOKUP(AC73,OS!$A$3:$K$82,4,0))</f>
        <v>11</v>
      </c>
      <c r="H73" s="12">
        <f t="shared" si="21"/>
        <v>1.9344262295081966</v>
      </c>
      <c r="I73" s="9">
        <f>IF(ISERROR(VLOOKUP(AC73,AL!$A$3:$L$82,5,0)),"",VLOOKUP(AC73,AL!$A$3:$L$82,5,0))</f>
        <v>118</v>
      </c>
      <c r="J73" s="13">
        <f>IF(ISERROR(VLOOKUP(AC73,OS!$A$3:$K$82,5,0)),0,VLOOKUP(AC73,OS!$A$3:$K$82,5,0))</f>
        <v>61</v>
      </c>
      <c r="K73" s="34">
        <f t="shared" si="22"/>
        <v>1.2142857142857142</v>
      </c>
      <c r="L73" s="9">
        <f>IF(ISERROR(VLOOKUP(AC73,AL!$A$3:$L$82,6,0)),"",VLOOKUP(AC73,AL!$A$3:$L$82,6,0))</f>
        <v>34</v>
      </c>
      <c r="M73" s="9">
        <f>IF(ISERROR(VLOOKUP(AC73,OS!$A$3:$K$82,6,0)),0,VLOOKUP(AC73,OS!$A$3:$K$82,6,0))</f>
        <v>28</v>
      </c>
      <c r="N73" s="12">
        <f t="shared" si="23"/>
        <v>0.76923076923076927</v>
      </c>
      <c r="O73" s="9">
        <f>IF(ISERROR(VLOOKUP(AC73,AL!$A$3:$L$82,7,0)),"",VLOOKUP(AC73,AL!$A$3:$L$82,7,0))</f>
        <v>20</v>
      </c>
      <c r="P73" s="13">
        <f>IF(ISERROR(VLOOKUP(AC73,OS!$A$3:$K$82,7,0)),0,VLOOKUP(AC73,OS!$A$3:$K$82,7,0))</f>
        <v>26</v>
      </c>
      <c r="Q73" s="34">
        <f t="shared" si="24"/>
        <v>1.6415094339622642</v>
      </c>
      <c r="R73" s="9">
        <f>IF(ISERROR(VLOOKUP(AC73,AL!$A$3:$L$82,8,0)),"",VLOOKUP(AC73,AL!$A$3:$L$82,8,0))</f>
        <v>87</v>
      </c>
      <c r="S73" s="9">
        <f>IF(ISERROR(VLOOKUP(AC73,OS!$A$3:$K$82,8,0)),0,VLOOKUP(AC73,OS!$A$3:$K$82,8,0))</f>
        <v>53</v>
      </c>
      <c r="T73" s="12">
        <f t="shared" si="25"/>
        <v>1.6666666666666667</v>
      </c>
      <c r="U73" s="9">
        <f>IF(ISERROR(VLOOKUP(AC73,AL!$A$3:$L$82,9,0)),"",VLOOKUP(AC73,AL!$A$3:$L$82,9,0))</f>
        <v>15</v>
      </c>
      <c r="V73" s="13">
        <f>IF(ISERROR(VLOOKUP(AC73,OS!$A$3:$K$82,9,0)),0,VLOOKUP(AC73,OS!$A$3:$K$82,9,0))</f>
        <v>9</v>
      </c>
      <c r="W73" s="34">
        <f t="shared" si="26"/>
        <v>0.55172413793103448</v>
      </c>
      <c r="X73" s="9">
        <f>IF(ISERROR(VLOOKUP(AC73,AL!$A$3:$L$82,10,0)),"",VLOOKUP(AC73,AL!$A$3:$L$82,10,0))</f>
        <v>16</v>
      </c>
      <c r="Y73" s="9">
        <f>IF(ISERROR(VLOOKUP(AC73,OS!$A$3:$K$82,10,0)),0,VLOOKUP(AC73,OS!$A$3:$K$82,10,0))</f>
        <v>29</v>
      </c>
      <c r="Z73" s="31">
        <f t="shared" si="27"/>
        <v>1.3419913419913421</v>
      </c>
      <c r="AA73" s="9">
        <f>IF(ISERROR(VLOOKUP(AC73,AL!$A$3:$L$82,11,0)),"",VLOOKUP(AC73,AL!$A$3:$L$82,11,0))</f>
        <v>310</v>
      </c>
      <c r="AB73" s="42">
        <f>IF(ISERROR(VLOOKUP(AC73,OS!$A$3:$K$82,11,0)),0,VLOOKUP(AC73,OS!$A$3:$K$82,11,0))</f>
        <v>231</v>
      </c>
      <c r="AC73" s="36" t="str">
        <f t="shared" si="18"/>
        <v>80</v>
      </c>
      <c r="AD73" s="32">
        <f t="shared" si="28"/>
        <v>310</v>
      </c>
      <c r="AE73" s="32">
        <f t="shared" si="29"/>
        <v>231</v>
      </c>
      <c r="AF73" t="b">
        <f t="shared" si="30"/>
        <v>1</v>
      </c>
      <c r="AG73" t="b">
        <f t="shared" si="31"/>
        <v>1</v>
      </c>
      <c r="AH73">
        <f t="shared" si="32"/>
        <v>68</v>
      </c>
      <c r="AI73">
        <f t="shared" si="33"/>
        <v>75</v>
      </c>
      <c r="AJ73" t="str">
        <f t="shared" si="34"/>
        <v>87 - Darstellende Künstler/innen, Musiker/innen</v>
      </c>
    </row>
    <row r="74" spans="1:36" x14ac:dyDescent="0.25">
      <c r="A74" s="4" t="s">
        <v>69</v>
      </c>
      <c r="B74" s="12">
        <f t="shared" si="19"/>
        <v>2</v>
      </c>
      <c r="C74" s="9">
        <f>IF(ISERROR(VLOOKUP(AC74,AL!$A$3:$L$82,3,0)),"",VLOOKUP(AC74,AL!$A$3:$L$82,3,0))</f>
        <v>4</v>
      </c>
      <c r="D74" s="9">
        <f>IF(ISERROR(VLOOKUP(AC74,OS!$A$3:$K$82,3,0)),0,VLOOKUP(AC74,OS!$A$3:$K$82,3,0))</f>
        <v>2</v>
      </c>
      <c r="E74" s="12" t="str">
        <f t="shared" si="20"/>
        <v>-</v>
      </c>
      <c r="F74" s="9">
        <f>IF(ISERROR(VLOOKUP(AC74,AL!$A$3:$L$82,4,0)),"",VLOOKUP(AC74,AL!$A$3:$L$82,4,0))</f>
        <v>1</v>
      </c>
      <c r="G74" s="9">
        <f>IF(ISERROR(VLOOKUP(AC74,OS!$A$3:$K$82,4,0)),0,VLOOKUP(AC74,OS!$A$3:$K$82,4,0))</f>
        <v>0</v>
      </c>
      <c r="H74" s="12">
        <f t="shared" si="21"/>
        <v>4.5999999999999996</v>
      </c>
      <c r="I74" s="9">
        <f>IF(ISERROR(VLOOKUP(AC74,AL!$A$3:$L$82,5,0)),"",VLOOKUP(AC74,AL!$A$3:$L$82,5,0))</f>
        <v>46</v>
      </c>
      <c r="J74" s="13">
        <f>IF(ISERROR(VLOOKUP(AC74,OS!$A$3:$K$82,5,0)),0,VLOOKUP(AC74,OS!$A$3:$K$82,5,0))</f>
        <v>10</v>
      </c>
      <c r="K74" s="34">
        <f t="shared" si="22"/>
        <v>2</v>
      </c>
      <c r="L74" s="9">
        <f>IF(ISERROR(VLOOKUP(AC74,AL!$A$3:$L$82,6,0)),"",VLOOKUP(AC74,AL!$A$3:$L$82,6,0))</f>
        <v>14</v>
      </c>
      <c r="M74" s="9">
        <f>IF(ISERROR(VLOOKUP(AC74,OS!$A$3:$K$82,6,0)),0,VLOOKUP(AC74,OS!$A$3:$K$82,6,0))</f>
        <v>7</v>
      </c>
      <c r="N74" s="12">
        <f t="shared" si="23"/>
        <v>3</v>
      </c>
      <c r="O74" s="9">
        <f>IF(ISERROR(VLOOKUP(AC74,AL!$A$3:$L$82,7,0)),"",VLOOKUP(AC74,AL!$A$3:$L$82,7,0))</f>
        <v>15</v>
      </c>
      <c r="P74" s="13">
        <f>IF(ISERROR(VLOOKUP(AC74,OS!$A$3:$K$82,7,0)),0,VLOOKUP(AC74,OS!$A$3:$K$82,7,0))</f>
        <v>5</v>
      </c>
      <c r="Q74" s="34">
        <f t="shared" si="24"/>
        <v>6.833333333333333</v>
      </c>
      <c r="R74" s="9">
        <f>IF(ISERROR(VLOOKUP(AC74,AL!$A$3:$L$82,8,0)),"",VLOOKUP(AC74,AL!$A$3:$L$82,8,0))</f>
        <v>41</v>
      </c>
      <c r="S74" s="9">
        <f>IF(ISERROR(VLOOKUP(AC74,OS!$A$3:$K$82,8,0)),0,VLOOKUP(AC74,OS!$A$3:$K$82,8,0))</f>
        <v>6</v>
      </c>
      <c r="T74" s="12">
        <f t="shared" si="25"/>
        <v>4</v>
      </c>
      <c r="U74" s="9">
        <f>IF(ISERROR(VLOOKUP(AC74,AL!$A$3:$L$82,9,0)),"",VLOOKUP(AC74,AL!$A$3:$L$82,9,0))</f>
        <v>12</v>
      </c>
      <c r="V74" s="13">
        <f>IF(ISERROR(VLOOKUP(AC74,OS!$A$3:$K$82,9,0)),0,VLOOKUP(AC74,OS!$A$3:$K$82,9,0))</f>
        <v>3</v>
      </c>
      <c r="W74" s="34">
        <f t="shared" si="26"/>
        <v>3</v>
      </c>
      <c r="X74" s="9">
        <f>IF(ISERROR(VLOOKUP(AC74,AL!$A$3:$L$82,10,0)),"",VLOOKUP(AC74,AL!$A$3:$L$82,10,0))</f>
        <v>12</v>
      </c>
      <c r="Y74" s="9">
        <f>IF(ISERROR(VLOOKUP(AC74,OS!$A$3:$K$82,10,0)),0,VLOOKUP(AC74,OS!$A$3:$K$82,10,0))</f>
        <v>4</v>
      </c>
      <c r="Z74" s="31">
        <f t="shared" si="27"/>
        <v>3.9189189189189189</v>
      </c>
      <c r="AA74" s="9">
        <f>IF(ISERROR(VLOOKUP(AC74,AL!$A$3:$L$82,11,0)),"",VLOOKUP(AC74,AL!$A$3:$L$82,11,0))</f>
        <v>145</v>
      </c>
      <c r="AB74" s="42">
        <f>IF(ISERROR(VLOOKUP(AC74,OS!$A$3:$K$82,11,0)),0,VLOOKUP(AC74,OS!$A$3:$K$82,11,0))</f>
        <v>37</v>
      </c>
      <c r="AC74" s="36" t="str">
        <f t="shared" si="18"/>
        <v>81</v>
      </c>
      <c r="AD74" s="32">
        <f t="shared" si="28"/>
        <v>145</v>
      </c>
      <c r="AE74" s="32">
        <f t="shared" si="29"/>
        <v>37</v>
      </c>
      <c r="AF74" t="b">
        <f t="shared" si="30"/>
        <v>1</v>
      </c>
      <c r="AG74" t="b">
        <f t="shared" si="31"/>
        <v>1</v>
      </c>
      <c r="AH74">
        <f t="shared" si="32"/>
        <v>69</v>
      </c>
      <c r="AI74">
        <f t="shared" si="33"/>
        <v>76</v>
      </c>
      <c r="AJ74" t="str">
        <f t="shared" si="34"/>
        <v>88 - Turn-, Sportberufe</v>
      </c>
    </row>
    <row r="75" spans="1:36" x14ac:dyDescent="0.25">
      <c r="A75" s="4" t="s">
        <v>70</v>
      </c>
      <c r="B75" s="12" t="str">
        <f t="shared" si="19"/>
        <v>-</v>
      </c>
      <c r="C75" s="9">
        <f>IF(ISERROR(VLOOKUP(AC75,AL!$A$3:$L$82,3,0)),"",VLOOKUP(AC75,AL!$A$3:$L$82,3,0))</f>
        <v>0</v>
      </c>
      <c r="D75" s="9">
        <f>IF(ISERROR(VLOOKUP(AC75,OS!$A$3:$K$82,3,0)),0,VLOOKUP(AC75,OS!$A$3:$K$82,3,0))</f>
        <v>0</v>
      </c>
      <c r="E75" s="12" t="str">
        <f t="shared" si="20"/>
        <v>-</v>
      </c>
      <c r="F75" s="9">
        <f>IF(ISERROR(VLOOKUP(AC75,AL!$A$3:$L$82,4,0)),"",VLOOKUP(AC75,AL!$A$3:$L$82,4,0))</f>
        <v>0</v>
      </c>
      <c r="G75" s="9">
        <f>IF(ISERROR(VLOOKUP(AC75,OS!$A$3:$K$82,4,0)),0,VLOOKUP(AC75,OS!$A$3:$K$82,4,0))</f>
        <v>0</v>
      </c>
      <c r="H75" s="12" t="str">
        <f t="shared" si="21"/>
        <v>-</v>
      </c>
      <c r="I75" s="9">
        <f>IF(ISERROR(VLOOKUP(AC75,AL!$A$3:$L$82,5,0)),"",VLOOKUP(AC75,AL!$A$3:$L$82,5,0))</f>
        <v>0</v>
      </c>
      <c r="J75" s="13">
        <f>IF(ISERROR(VLOOKUP(AC75,OS!$A$3:$K$82,5,0)),0,VLOOKUP(AC75,OS!$A$3:$K$82,5,0))</f>
        <v>0</v>
      </c>
      <c r="K75" s="34" t="str">
        <f t="shared" si="22"/>
        <v>-</v>
      </c>
      <c r="L75" s="9">
        <f>IF(ISERROR(VLOOKUP(AC75,AL!$A$3:$L$82,6,0)),"",VLOOKUP(AC75,AL!$A$3:$L$82,6,0))</f>
        <v>0</v>
      </c>
      <c r="M75" s="9">
        <f>IF(ISERROR(VLOOKUP(AC75,OS!$A$3:$K$82,6,0)),0,VLOOKUP(AC75,OS!$A$3:$K$82,6,0))</f>
        <v>0</v>
      </c>
      <c r="N75" s="12" t="str">
        <f t="shared" si="23"/>
        <v>-</v>
      </c>
      <c r="O75" s="9">
        <f>IF(ISERROR(VLOOKUP(AC75,AL!$A$3:$L$82,7,0)),"",VLOOKUP(AC75,AL!$A$3:$L$82,7,0))</f>
        <v>0</v>
      </c>
      <c r="P75" s="13">
        <f>IF(ISERROR(VLOOKUP(AC75,OS!$A$3:$K$82,7,0)),0,VLOOKUP(AC75,OS!$A$3:$K$82,7,0))</f>
        <v>0</v>
      </c>
      <c r="Q75" s="34" t="str">
        <f t="shared" si="24"/>
        <v>-</v>
      </c>
      <c r="R75" s="9">
        <f>IF(ISERROR(VLOOKUP(AC75,AL!$A$3:$L$82,8,0)),"",VLOOKUP(AC75,AL!$A$3:$L$82,8,0))</f>
        <v>0</v>
      </c>
      <c r="S75" s="9">
        <f>IF(ISERROR(VLOOKUP(AC75,OS!$A$3:$K$82,8,0)),0,VLOOKUP(AC75,OS!$A$3:$K$82,8,0))</f>
        <v>0</v>
      </c>
      <c r="T75" s="12" t="str">
        <f t="shared" si="25"/>
        <v>-</v>
      </c>
      <c r="U75" s="9">
        <f>IF(ISERROR(VLOOKUP(AC75,AL!$A$3:$L$82,9,0)),"",VLOOKUP(AC75,AL!$A$3:$L$82,9,0))</f>
        <v>0</v>
      </c>
      <c r="V75" s="13">
        <f>IF(ISERROR(VLOOKUP(AC75,OS!$A$3:$K$82,9,0)),0,VLOOKUP(AC75,OS!$A$3:$K$82,9,0))</f>
        <v>0</v>
      </c>
      <c r="W75" s="34" t="str">
        <f t="shared" si="26"/>
        <v>-</v>
      </c>
      <c r="X75" s="9">
        <f>IF(ISERROR(VLOOKUP(AC75,AL!$A$3:$L$82,10,0)),"",VLOOKUP(AC75,AL!$A$3:$L$82,10,0))</f>
        <v>0</v>
      </c>
      <c r="Y75" s="9">
        <f>IF(ISERROR(VLOOKUP(AC75,OS!$A$3:$K$82,10,0)),0,VLOOKUP(AC75,OS!$A$3:$K$82,10,0))</f>
        <v>0</v>
      </c>
      <c r="Z75" s="31" t="str">
        <f t="shared" si="27"/>
        <v>-</v>
      </c>
      <c r="AA75" s="9">
        <f>IF(ISERROR(VLOOKUP(AC75,AL!$A$3:$L$82,11,0)),"",VLOOKUP(AC75,AL!$A$3:$L$82,11,0))</f>
        <v>0</v>
      </c>
      <c r="AB75" s="42">
        <f>IF(ISERROR(VLOOKUP(AC75,OS!$A$3:$K$82,11,0)),0,VLOOKUP(AC75,OS!$A$3:$K$82,11,0))</f>
        <v>0</v>
      </c>
      <c r="AC75" s="36" t="str">
        <f t="shared" si="18"/>
        <v>82</v>
      </c>
      <c r="AD75" s="32">
        <f t="shared" si="28"/>
        <v>0</v>
      </c>
      <c r="AE75" s="32">
        <f t="shared" si="29"/>
        <v>0</v>
      </c>
      <c r="AF75" t="b">
        <f t="shared" si="30"/>
        <v>1</v>
      </c>
      <c r="AG75" t="b">
        <f t="shared" si="31"/>
        <v>1</v>
      </c>
      <c r="AH75" t="str">
        <f t="shared" si="32"/>
        <v/>
      </c>
      <c r="AI75" t="e">
        <f t="shared" si="33"/>
        <v>#NUM!</v>
      </c>
      <c r="AJ75" t="e">
        <f t="shared" si="34"/>
        <v>#NUM!</v>
      </c>
    </row>
    <row r="76" spans="1:36" x14ac:dyDescent="0.25">
      <c r="A76" s="4" t="s">
        <v>71</v>
      </c>
      <c r="B76" s="12" t="str">
        <f t="shared" si="19"/>
        <v>-</v>
      </c>
      <c r="C76" s="9">
        <f>IF(ISERROR(VLOOKUP(AC76,AL!$A$3:$L$82,3,0)),"",VLOOKUP(AC76,AL!$A$3:$L$82,3,0))</f>
        <v>9</v>
      </c>
      <c r="D76" s="9">
        <f>IF(ISERROR(VLOOKUP(AC76,OS!$A$3:$K$82,3,0)),0,VLOOKUP(AC76,OS!$A$3:$K$82,3,0))</f>
        <v>0</v>
      </c>
      <c r="E76" s="12" t="str">
        <f t="shared" si="20"/>
        <v>-</v>
      </c>
      <c r="F76" s="9">
        <f>IF(ISERROR(VLOOKUP(AC76,AL!$A$3:$L$82,4,0)),"",VLOOKUP(AC76,AL!$A$3:$L$82,4,0))</f>
        <v>2</v>
      </c>
      <c r="G76" s="9">
        <f>IF(ISERROR(VLOOKUP(AC76,OS!$A$3:$K$82,4,0)),0,VLOOKUP(AC76,OS!$A$3:$K$82,4,0))</f>
        <v>0</v>
      </c>
      <c r="H76" s="12" t="str">
        <f t="shared" si="21"/>
        <v>-</v>
      </c>
      <c r="I76" s="9">
        <f>IF(ISERROR(VLOOKUP(AC76,AL!$A$3:$L$82,5,0)),"",VLOOKUP(AC76,AL!$A$3:$L$82,5,0))</f>
        <v>109</v>
      </c>
      <c r="J76" s="13">
        <f>IF(ISERROR(VLOOKUP(AC76,OS!$A$3:$K$82,5,0)),0,VLOOKUP(AC76,OS!$A$3:$K$82,5,0))</f>
        <v>0</v>
      </c>
      <c r="K76" s="34" t="str">
        <f t="shared" si="22"/>
        <v>-</v>
      </c>
      <c r="L76" s="9">
        <f>IF(ISERROR(VLOOKUP(AC76,AL!$A$3:$L$82,6,0)),"",VLOOKUP(AC76,AL!$A$3:$L$82,6,0))</f>
        <v>18</v>
      </c>
      <c r="M76" s="9">
        <f>IF(ISERROR(VLOOKUP(AC76,OS!$A$3:$K$82,6,0)),0,VLOOKUP(AC76,OS!$A$3:$K$82,6,0))</f>
        <v>0</v>
      </c>
      <c r="N76" s="12" t="str">
        <f t="shared" si="23"/>
        <v>-</v>
      </c>
      <c r="O76" s="9">
        <f>IF(ISERROR(VLOOKUP(AC76,AL!$A$3:$L$82,7,0)),"",VLOOKUP(AC76,AL!$A$3:$L$82,7,0))</f>
        <v>15</v>
      </c>
      <c r="P76" s="13">
        <f>IF(ISERROR(VLOOKUP(AC76,OS!$A$3:$K$82,7,0)),0,VLOOKUP(AC76,OS!$A$3:$K$82,7,0))</f>
        <v>0</v>
      </c>
      <c r="Q76" s="34" t="str">
        <f t="shared" si="24"/>
        <v>-</v>
      </c>
      <c r="R76" s="9">
        <f>IF(ISERROR(VLOOKUP(AC76,AL!$A$3:$L$82,8,0)),"",VLOOKUP(AC76,AL!$A$3:$L$82,8,0))</f>
        <v>60</v>
      </c>
      <c r="S76" s="9">
        <f>IF(ISERROR(VLOOKUP(AC76,OS!$A$3:$K$82,8,0)),0,VLOOKUP(AC76,OS!$A$3:$K$82,8,0))</f>
        <v>0</v>
      </c>
      <c r="T76" s="12" t="str">
        <f t="shared" si="25"/>
        <v>-</v>
      </c>
      <c r="U76" s="9">
        <f>IF(ISERROR(VLOOKUP(AC76,AL!$A$3:$L$82,9,0)),"",VLOOKUP(AC76,AL!$A$3:$L$82,9,0))</f>
        <v>16</v>
      </c>
      <c r="V76" s="13">
        <f>IF(ISERROR(VLOOKUP(AC76,OS!$A$3:$K$82,9,0)),0,VLOOKUP(AC76,OS!$A$3:$K$82,9,0))</f>
        <v>0</v>
      </c>
      <c r="W76" s="34" t="str">
        <f t="shared" si="26"/>
        <v>-</v>
      </c>
      <c r="X76" s="9">
        <f>IF(ISERROR(VLOOKUP(AC76,AL!$A$3:$L$82,10,0)),"",VLOOKUP(AC76,AL!$A$3:$L$82,10,0))</f>
        <v>9</v>
      </c>
      <c r="Y76" s="9">
        <f>IF(ISERROR(VLOOKUP(AC76,OS!$A$3:$K$82,10,0)),0,VLOOKUP(AC76,OS!$A$3:$K$82,10,0))</f>
        <v>0</v>
      </c>
      <c r="Z76" s="31" t="str">
        <f t="shared" si="27"/>
        <v>-</v>
      </c>
      <c r="AA76" s="9">
        <f>IF(ISERROR(VLOOKUP(AC76,AL!$A$3:$L$82,11,0)),"",VLOOKUP(AC76,AL!$A$3:$L$82,11,0))</f>
        <v>238</v>
      </c>
      <c r="AB76" s="42">
        <f>IF(ISERROR(VLOOKUP(AC76,OS!$A$3:$K$82,11,0)),0,VLOOKUP(AC76,OS!$A$3:$K$82,11,0))</f>
        <v>0</v>
      </c>
      <c r="AC76" s="36" t="str">
        <f t="shared" si="18"/>
        <v>83</v>
      </c>
      <c r="AD76" s="32">
        <f t="shared" si="28"/>
        <v>238</v>
      </c>
      <c r="AE76" s="32">
        <f t="shared" si="29"/>
        <v>0</v>
      </c>
      <c r="AF76" t="b">
        <f t="shared" si="30"/>
        <v>1</v>
      </c>
      <c r="AG76" t="b">
        <f t="shared" si="31"/>
        <v>1</v>
      </c>
      <c r="AH76">
        <f t="shared" si="32"/>
        <v>71</v>
      </c>
      <c r="AI76" t="e">
        <f t="shared" si="33"/>
        <v>#NUM!</v>
      </c>
      <c r="AJ76" t="e">
        <f t="shared" si="34"/>
        <v>#NUM!</v>
      </c>
    </row>
    <row r="77" spans="1:36" x14ac:dyDescent="0.25">
      <c r="A77" s="4" t="s">
        <v>72</v>
      </c>
      <c r="B77" s="12" t="str">
        <f t="shared" si="19"/>
        <v>-</v>
      </c>
      <c r="C77" s="9">
        <f>IF(ISERROR(VLOOKUP(AC77,AL!$A$3:$L$82,3,0)),"",VLOOKUP(AC77,AL!$A$3:$L$82,3,0))</f>
        <v>1</v>
      </c>
      <c r="D77" s="9">
        <f>IF(ISERROR(VLOOKUP(AC77,OS!$A$3:$K$82,3,0)),0,VLOOKUP(AC77,OS!$A$3:$K$82,3,0))</f>
        <v>0</v>
      </c>
      <c r="E77" s="12" t="str">
        <f t="shared" si="20"/>
        <v>-</v>
      </c>
      <c r="F77" s="9">
        <f>IF(ISERROR(VLOOKUP(AC77,AL!$A$3:$L$82,4,0)),"",VLOOKUP(AC77,AL!$A$3:$L$82,4,0))</f>
        <v>2</v>
      </c>
      <c r="G77" s="9">
        <f>IF(ISERROR(VLOOKUP(AC77,OS!$A$3:$K$82,4,0)),0,VLOOKUP(AC77,OS!$A$3:$K$82,4,0))</f>
        <v>0</v>
      </c>
      <c r="H77" s="12" t="str">
        <f t="shared" si="21"/>
        <v>-</v>
      </c>
      <c r="I77" s="9">
        <f>IF(ISERROR(VLOOKUP(AC77,AL!$A$3:$L$82,5,0)),"",VLOOKUP(AC77,AL!$A$3:$L$82,5,0))</f>
        <v>34</v>
      </c>
      <c r="J77" s="13">
        <f>IF(ISERROR(VLOOKUP(AC77,OS!$A$3:$K$82,5,0)),0,VLOOKUP(AC77,OS!$A$3:$K$82,5,0))</f>
        <v>0</v>
      </c>
      <c r="K77" s="34" t="str">
        <f t="shared" si="22"/>
        <v>-</v>
      </c>
      <c r="L77" s="9">
        <f>IF(ISERROR(VLOOKUP(AC77,AL!$A$3:$L$82,6,0)),"",VLOOKUP(AC77,AL!$A$3:$L$82,6,0))</f>
        <v>7</v>
      </c>
      <c r="M77" s="9">
        <f>IF(ISERROR(VLOOKUP(AC77,OS!$A$3:$K$82,6,0)),0,VLOOKUP(AC77,OS!$A$3:$K$82,6,0))</f>
        <v>0</v>
      </c>
      <c r="N77" s="12" t="str">
        <f t="shared" si="23"/>
        <v>-</v>
      </c>
      <c r="O77" s="9">
        <f>IF(ISERROR(VLOOKUP(AC77,AL!$A$3:$L$82,7,0)),"",VLOOKUP(AC77,AL!$A$3:$L$82,7,0))</f>
        <v>7</v>
      </c>
      <c r="P77" s="13">
        <f>IF(ISERROR(VLOOKUP(AC77,OS!$A$3:$K$82,7,0)),0,VLOOKUP(AC77,OS!$A$3:$K$82,7,0))</f>
        <v>0</v>
      </c>
      <c r="Q77" s="34" t="str">
        <f t="shared" si="24"/>
        <v>-</v>
      </c>
      <c r="R77" s="9">
        <f>IF(ISERROR(VLOOKUP(AC77,AL!$A$3:$L$82,8,0)),"",VLOOKUP(AC77,AL!$A$3:$L$82,8,0))</f>
        <v>7</v>
      </c>
      <c r="S77" s="9">
        <f>IF(ISERROR(VLOOKUP(AC77,OS!$A$3:$K$82,8,0)),0,VLOOKUP(AC77,OS!$A$3:$K$82,8,0))</f>
        <v>0</v>
      </c>
      <c r="T77" s="12" t="str">
        <f t="shared" si="25"/>
        <v>-</v>
      </c>
      <c r="U77" s="9">
        <f>IF(ISERROR(VLOOKUP(AC77,AL!$A$3:$L$82,9,0)),"",VLOOKUP(AC77,AL!$A$3:$L$82,9,0))</f>
        <v>0</v>
      </c>
      <c r="V77" s="13">
        <f>IF(ISERROR(VLOOKUP(AC77,OS!$A$3:$K$82,9,0)),0,VLOOKUP(AC77,OS!$A$3:$K$82,9,0))</f>
        <v>0</v>
      </c>
      <c r="W77" s="34" t="str">
        <f t="shared" si="26"/>
        <v>-</v>
      </c>
      <c r="X77" s="9">
        <f>IF(ISERROR(VLOOKUP(AC77,AL!$A$3:$L$82,10,0)),"",VLOOKUP(AC77,AL!$A$3:$L$82,10,0))</f>
        <v>3</v>
      </c>
      <c r="Y77" s="9">
        <f>IF(ISERROR(VLOOKUP(AC77,OS!$A$3:$K$82,10,0)),0,VLOOKUP(AC77,OS!$A$3:$K$82,10,0))</f>
        <v>0</v>
      </c>
      <c r="Z77" s="31" t="str">
        <f t="shared" si="27"/>
        <v>-</v>
      </c>
      <c r="AA77" s="9">
        <f>IF(ISERROR(VLOOKUP(AC77,AL!$A$3:$L$82,11,0)),"",VLOOKUP(AC77,AL!$A$3:$L$82,11,0))</f>
        <v>61</v>
      </c>
      <c r="AB77" s="42">
        <f>IF(ISERROR(VLOOKUP(AC77,OS!$A$3:$K$82,11,0)),0,VLOOKUP(AC77,OS!$A$3:$K$82,11,0))</f>
        <v>0</v>
      </c>
      <c r="AC77" s="36" t="str">
        <f t="shared" si="18"/>
        <v>84</v>
      </c>
      <c r="AD77" s="32">
        <f t="shared" si="28"/>
        <v>61</v>
      </c>
      <c r="AE77" s="32">
        <f t="shared" si="29"/>
        <v>0</v>
      </c>
      <c r="AF77" t="b">
        <f t="shared" si="30"/>
        <v>1</v>
      </c>
      <c r="AG77" t="b">
        <f t="shared" si="31"/>
        <v>1</v>
      </c>
      <c r="AH77">
        <f t="shared" si="32"/>
        <v>72</v>
      </c>
      <c r="AI77" t="e">
        <f t="shared" si="33"/>
        <v>#NUM!</v>
      </c>
      <c r="AJ77" t="e">
        <f t="shared" si="34"/>
        <v>#NUM!</v>
      </c>
    </row>
    <row r="78" spans="1:36" x14ac:dyDescent="0.25">
      <c r="A78" s="4" t="s">
        <v>73</v>
      </c>
      <c r="B78" s="12" t="str">
        <f t="shared" si="19"/>
        <v>-</v>
      </c>
      <c r="C78" s="9">
        <f>IF(ISERROR(VLOOKUP(AC78,AL!$A$3:$L$82,3,0)),"",VLOOKUP(AC78,AL!$A$3:$L$82,3,0))</f>
        <v>1</v>
      </c>
      <c r="D78" s="9">
        <f>IF(ISERROR(VLOOKUP(AC78,OS!$A$3:$K$82,3,0)),0,VLOOKUP(AC78,OS!$A$3:$K$82,3,0))</f>
        <v>0</v>
      </c>
      <c r="E78" s="12" t="str">
        <f t="shared" si="20"/>
        <v>-</v>
      </c>
      <c r="F78" s="9">
        <f>IF(ISERROR(VLOOKUP(AC78,AL!$A$3:$L$82,4,0)),"",VLOOKUP(AC78,AL!$A$3:$L$82,4,0))</f>
        <v>0</v>
      </c>
      <c r="G78" s="9">
        <f>IF(ISERROR(VLOOKUP(AC78,OS!$A$3:$K$82,4,0)),0,VLOOKUP(AC78,OS!$A$3:$K$82,4,0))</f>
        <v>0</v>
      </c>
      <c r="H78" s="12" t="str">
        <f t="shared" si="21"/>
        <v>-</v>
      </c>
      <c r="I78" s="9">
        <f>IF(ISERROR(VLOOKUP(AC78,AL!$A$3:$L$82,5,0)),"",VLOOKUP(AC78,AL!$A$3:$L$82,5,0))</f>
        <v>16</v>
      </c>
      <c r="J78" s="13">
        <f>IF(ISERROR(VLOOKUP(AC78,OS!$A$3:$K$82,5,0)),0,VLOOKUP(AC78,OS!$A$3:$K$82,5,0))</f>
        <v>0</v>
      </c>
      <c r="K78" s="34" t="str">
        <f t="shared" si="22"/>
        <v>-</v>
      </c>
      <c r="L78" s="9">
        <f>IF(ISERROR(VLOOKUP(AC78,AL!$A$3:$L$82,6,0)),"",VLOOKUP(AC78,AL!$A$3:$L$82,6,0))</f>
        <v>1</v>
      </c>
      <c r="M78" s="9">
        <f>IF(ISERROR(VLOOKUP(AC78,OS!$A$3:$K$82,6,0)),0,VLOOKUP(AC78,OS!$A$3:$K$82,6,0))</f>
        <v>0</v>
      </c>
      <c r="N78" s="12" t="str">
        <f t="shared" si="23"/>
        <v>-</v>
      </c>
      <c r="O78" s="9">
        <f>IF(ISERROR(VLOOKUP(AC78,AL!$A$3:$L$82,7,0)),"",VLOOKUP(AC78,AL!$A$3:$L$82,7,0))</f>
        <v>0</v>
      </c>
      <c r="P78" s="13">
        <f>IF(ISERROR(VLOOKUP(AC78,OS!$A$3:$K$82,7,0)),0,VLOOKUP(AC78,OS!$A$3:$K$82,7,0))</f>
        <v>0</v>
      </c>
      <c r="Q78" s="34" t="str">
        <f t="shared" si="24"/>
        <v>-</v>
      </c>
      <c r="R78" s="9">
        <f>IF(ISERROR(VLOOKUP(AC78,AL!$A$3:$L$82,8,0)),"",VLOOKUP(AC78,AL!$A$3:$L$82,8,0))</f>
        <v>7</v>
      </c>
      <c r="S78" s="9">
        <f>IF(ISERROR(VLOOKUP(AC78,OS!$A$3:$K$82,8,0)),0,VLOOKUP(AC78,OS!$A$3:$K$82,8,0))</f>
        <v>0</v>
      </c>
      <c r="T78" s="12" t="str">
        <f t="shared" si="25"/>
        <v>-</v>
      </c>
      <c r="U78" s="9">
        <f>IF(ISERROR(VLOOKUP(AC78,AL!$A$3:$L$82,9,0)),"",VLOOKUP(AC78,AL!$A$3:$L$82,9,0))</f>
        <v>2</v>
      </c>
      <c r="V78" s="13">
        <f>IF(ISERROR(VLOOKUP(AC78,OS!$A$3:$K$82,9,0)),0,VLOOKUP(AC78,OS!$A$3:$K$82,9,0))</f>
        <v>0</v>
      </c>
      <c r="W78" s="34" t="str">
        <f t="shared" si="26"/>
        <v>-</v>
      </c>
      <c r="X78" s="9">
        <f>IF(ISERROR(VLOOKUP(AC78,AL!$A$3:$L$82,10,0)),"",VLOOKUP(AC78,AL!$A$3:$L$82,10,0))</f>
        <v>0</v>
      </c>
      <c r="Y78" s="9">
        <f>IF(ISERROR(VLOOKUP(AC78,OS!$A$3:$K$82,10,0)),0,VLOOKUP(AC78,OS!$A$3:$K$82,10,0))</f>
        <v>0</v>
      </c>
      <c r="Z78" s="31" t="str">
        <f t="shared" si="27"/>
        <v>-</v>
      </c>
      <c r="AA78" s="9">
        <f>IF(ISERROR(VLOOKUP(AC78,AL!$A$3:$L$82,11,0)),"",VLOOKUP(AC78,AL!$A$3:$L$82,11,0))</f>
        <v>27</v>
      </c>
      <c r="AB78" s="42">
        <f>IF(ISERROR(VLOOKUP(AC78,OS!$A$3:$K$82,11,0)),0,VLOOKUP(AC78,OS!$A$3:$K$82,11,0))</f>
        <v>0</v>
      </c>
      <c r="AC78" s="36" t="str">
        <f t="shared" si="18"/>
        <v>85</v>
      </c>
      <c r="AD78" s="32">
        <f t="shared" si="28"/>
        <v>27</v>
      </c>
      <c r="AE78" s="32">
        <f t="shared" si="29"/>
        <v>0</v>
      </c>
      <c r="AF78" t="b">
        <f t="shared" si="30"/>
        <v>1</v>
      </c>
      <c r="AG78" t="b">
        <f t="shared" si="31"/>
        <v>1</v>
      </c>
      <c r="AH78">
        <f t="shared" si="32"/>
        <v>73</v>
      </c>
      <c r="AI78" t="e">
        <f t="shared" si="33"/>
        <v>#NUM!</v>
      </c>
      <c r="AJ78" t="e">
        <f t="shared" si="34"/>
        <v>#NUM!</v>
      </c>
    </row>
    <row r="79" spans="1:36" x14ac:dyDescent="0.25">
      <c r="A79" s="4" t="s">
        <v>74</v>
      </c>
      <c r="B79" s="12" t="str">
        <f t="shared" si="19"/>
        <v>-</v>
      </c>
      <c r="C79" s="9">
        <f>IF(ISERROR(VLOOKUP(AC79,AL!$A$3:$L$82,3,0)),"",VLOOKUP(AC79,AL!$A$3:$L$82,3,0))</f>
        <v>0</v>
      </c>
      <c r="D79" s="9">
        <f>IF(ISERROR(VLOOKUP(AC79,OS!$A$3:$K$82,3,0)),0,VLOOKUP(AC79,OS!$A$3:$K$82,3,0))</f>
        <v>0</v>
      </c>
      <c r="E79" s="12" t="str">
        <f t="shared" si="20"/>
        <v>-</v>
      </c>
      <c r="F79" s="9">
        <f>IF(ISERROR(VLOOKUP(AC79,AL!$A$3:$L$82,4,0)),"",VLOOKUP(AC79,AL!$A$3:$L$82,4,0))</f>
        <v>0</v>
      </c>
      <c r="G79" s="9">
        <f>IF(ISERROR(VLOOKUP(AC79,OS!$A$3:$K$82,4,0)),0,VLOOKUP(AC79,OS!$A$3:$K$82,4,0))</f>
        <v>0</v>
      </c>
      <c r="H79" s="12" t="str">
        <f t="shared" si="21"/>
        <v>-</v>
      </c>
      <c r="I79" s="9">
        <f>IF(ISERROR(VLOOKUP(AC79,AL!$A$3:$L$82,5,0)),"",VLOOKUP(AC79,AL!$A$3:$L$82,5,0))</f>
        <v>4</v>
      </c>
      <c r="J79" s="13">
        <f>IF(ISERROR(VLOOKUP(AC79,OS!$A$3:$K$82,5,0)),0,VLOOKUP(AC79,OS!$A$3:$K$82,5,0))</f>
        <v>0</v>
      </c>
      <c r="K79" s="34" t="str">
        <f t="shared" si="22"/>
        <v>-</v>
      </c>
      <c r="L79" s="9">
        <f>IF(ISERROR(VLOOKUP(AC79,AL!$A$3:$L$82,6,0)),"",VLOOKUP(AC79,AL!$A$3:$L$82,6,0))</f>
        <v>1</v>
      </c>
      <c r="M79" s="9">
        <f>IF(ISERROR(VLOOKUP(AC79,OS!$A$3:$K$82,6,0)),0,VLOOKUP(AC79,OS!$A$3:$K$82,6,0))</f>
        <v>0</v>
      </c>
      <c r="N79" s="12" t="str">
        <f t="shared" si="23"/>
        <v>-</v>
      </c>
      <c r="O79" s="9">
        <f>IF(ISERROR(VLOOKUP(AC79,AL!$A$3:$L$82,7,0)),"",VLOOKUP(AC79,AL!$A$3:$L$82,7,0))</f>
        <v>0</v>
      </c>
      <c r="P79" s="13">
        <f>IF(ISERROR(VLOOKUP(AC79,OS!$A$3:$K$82,7,0)),0,VLOOKUP(AC79,OS!$A$3:$K$82,7,0))</f>
        <v>0</v>
      </c>
      <c r="Q79" s="34" t="str">
        <f t="shared" si="24"/>
        <v>-</v>
      </c>
      <c r="R79" s="9">
        <f>IF(ISERROR(VLOOKUP(AC79,AL!$A$3:$L$82,8,0)),"",VLOOKUP(AC79,AL!$A$3:$L$82,8,0))</f>
        <v>4</v>
      </c>
      <c r="S79" s="9">
        <f>IF(ISERROR(VLOOKUP(AC79,OS!$A$3:$K$82,8,0)),0,VLOOKUP(AC79,OS!$A$3:$K$82,8,0))</f>
        <v>0</v>
      </c>
      <c r="T79" s="12" t="str">
        <f t="shared" si="25"/>
        <v>-</v>
      </c>
      <c r="U79" s="9">
        <f>IF(ISERROR(VLOOKUP(AC79,AL!$A$3:$L$82,9,0)),"",VLOOKUP(AC79,AL!$A$3:$L$82,9,0))</f>
        <v>1</v>
      </c>
      <c r="V79" s="13">
        <f>IF(ISERROR(VLOOKUP(AC79,OS!$A$3:$K$82,9,0)),0,VLOOKUP(AC79,OS!$A$3:$K$82,9,0))</f>
        <v>0</v>
      </c>
      <c r="W79" s="34" t="str">
        <f t="shared" si="26"/>
        <v>-</v>
      </c>
      <c r="X79" s="9">
        <f>IF(ISERROR(VLOOKUP(AC79,AL!$A$3:$L$82,10,0)),"",VLOOKUP(AC79,AL!$A$3:$L$82,10,0))</f>
        <v>1</v>
      </c>
      <c r="Y79" s="9">
        <f>IF(ISERROR(VLOOKUP(AC79,OS!$A$3:$K$82,10,0)),0,VLOOKUP(AC79,OS!$A$3:$K$82,10,0))</f>
        <v>0</v>
      </c>
      <c r="Z79" s="31" t="str">
        <f t="shared" si="27"/>
        <v>-</v>
      </c>
      <c r="AA79" s="9">
        <f>IF(ISERROR(VLOOKUP(AC79,AL!$A$3:$L$82,11,0)),"",VLOOKUP(AC79,AL!$A$3:$L$82,11,0))</f>
        <v>11</v>
      </c>
      <c r="AB79" s="42">
        <f>IF(ISERROR(VLOOKUP(AC79,OS!$A$3:$K$82,11,0)),0,VLOOKUP(AC79,OS!$A$3:$K$82,11,0))</f>
        <v>0</v>
      </c>
      <c r="AC79" s="36" t="str">
        <f t="shared" si="18"/>
        <v>86</v>
      </c>
      <c r="AD79" s="32">
        <f t="shared" si="28"/>
        <v>11</v>
      </c>
      <c r="AE79" s="32">
        <f t="shared" si="29"/>
        <v>0</v>
      </c>
      <c r="AF79" t="b">
        <f t="shared" si="30"/>
        <v>1</v>
      </c>
      <c r="AG79" t="b">
        <f t="shared" si="31"/>
        <v>1</v>
      </c>
      <c r="AH79">
        <f t="shared" si="32"/>
        <v>74</v>
      </c>
      <c r="AI79" t="e">
        <f t="shared" si="33"/>
        <v>#NUM!</v>
      </c>
      <c r="AJ79" t="e">
        <f t="shared" si="34"/>
        <v>#NUM!</v>
      </c>
    </row>
    <row r="80" spans="1:36" x14ac:dyDescent="0.25">
      <c r="A80" s="4" t="s">
        <v>75</v>
      </c>
      <c r="B80" s="12" t="str">
        <f t="shared" si="19"/>
        <v>-</v>
      </c>
      <c r="C80" s="9">
        <f>IF(ISERROR(VLOOKUP(AC80,AL!$A$3:$L$82,3,0)),"",VLOOKUP(AC80,AL!$A$3:$L$82,3,0))</f>
        <v>2</v>
      </c>
      <c r="D80" s="9">
        <f>IF(ISERROR(VLOOKUP(AC80,OS!$A$3:$K$82,3,0)),0,VLOOKUP(AC80,OS!$A$3:$K$82,3,0))</f>
        <v>0</v>
      </c>
      <c r="E80" s="12" t="str">
        <f t="shared" si="20"/>
        <v>-</v>
      </c>
      <c r="F80" s="9">
        <f>IF(ISERROR(VLOOKUP(AC80,AL!$A$3:$L$82,4,0)),"",VLOOKUP(AC80,AL!$A$3:$L$82,4,0))</f>
        <v>0</v>
      </c>
      <c r="G80" s="9">
        <f>IF(ISERROR(VLOOKUP(AC80,OS!$A$3:$K$82,4,0)),0,VLOOKUP(AC80,OS!$A$3:$K$82,4,0))</f>
        <v>0</v>
      </c>
      <c r="H80" s="12" t="str">
        <f t="shared" si="21"/>
        <v>-</v>
      </c>
      <c r="I80" s="9">
        <f>IF(ISERROR(VLOOKUP(AC80,AL!$A$3:$L$82,5,0)),"",VLOOKUP(AC80,AL!$A$3:$L$82,5,0))</f>
        <v>11</v>
      </c>
      <c r="J80" s="13">
        <f>IF(ISERROR(VLOOKUP(AC80,OS!$A$3:$K$82,5,0)),0,VLOOKUP(AC80,OS!$A$3:$K$82,5,0))</f>
        <v>0</v>
      </c>
      <c r="K80" s="34" t="str">
        <f t="shared" si="22"/>
        <v>-</v>
      </c>
      <c r="L80" s="9">
        <f>IF(ISERROR(VLOOKUP(AC80,AL!$A$3:$L$82,6,0)),"",VLOOKUP(AC80,AL!$A$3:$L$82,6,0))</f>
        <v>0</v>
      </c>
      <c r="M80" s="9">
        <f>IF(ISERROR(VLOOKUP(AC80,OS!$A$3:$K$82,6,0)),0,VLOOKUP(AC80,OS!$A$3:$K$82,6,0))</f>
        <v>0</v>
      </c>
      <c r="N80" s="12" t="str">
        <f t="shared" si="23"/>
        <v>-</v>
      </c>
      <c r="O80" s="9">
        <f>IF(ISERROR(VLOOKUP(AC80,AL!$A$3:$L$82,7,0)),"",VLOOKUP(AC80,AL!$A$3:$L$82,7,0))</f>
        <v>0</v>
      </c>
      <c r="P80" s="13">
        <f>IF(ISERROR(VLOOKUP(AC80,OS!$A$3:$K$82,7,0)),0,VLOOKUP(AC80,OS!$A$3:$K$82,7,0))</f>
        <v>0</v>
      </c>
      <c r="Q80" s="34" t="str">
        <f t="shared" si="24"/>
        <v>-</v>
      </c>
      <c r="R80" s="9">
        <f>IF(ISERROR(VLOOKUP(AC80,AL!$A$3:$L$82,8,0)),"",VLOOKUP(AC80,AL!$A$3:$L$82,8,0))</f>
        <v>5</v>
      </c>
      <c r="S80" s="9">
        <f>IF(ISERROR(VLOOKUP(AC80,OS!$A$3:$K$82,8,0)),0,VLOOKUP(AC80,OS!$A$3:$K$82,8,0))</f>
        <v>0</v>
      </c>
      <c r="T80" s="12" t="str">
        <f t="shared" si="25"/>
        <v>-</v>
      </c>
      <c r="U80" s="9">
        <f>IF(ISERROR(VLOOKUP(AC80,AL!$A$3:$L$82,9,0)),"",VLOOKUP(AC80,AL!$A$3:$L$82,9,0))</f>
        <v>4</v>
      </c>
      <c r="V80" s="13">
        <f>IF(ISERROR(VLOOKUP(AC80,OS!$A$3:$K$82,9,0)),0,VLOOKUP(AC80,OS!$A$3:$K$82,9,0))</f>
        <v>0</v>
      </c>
      <c r="W80" s="34" t="str">
        <f t="shared" si="26"/>
        <v>-</v>
      </c>
      <c r="X80" s="9">
        <f>IF(ISERROR(VLOOKUP(AC80,AL!$A$3:$L$82,10,0)),"",VLOOKUP(AC80,AL!$A$3:$L$82,10,0))</f>
        <v>2</v>
      </c>
      <c r="Y80" s="9">
        <f>IF(ISERROR(VLOOKUP(AC80,OS!$A$3:$K$82,10,0)),0,VLOOKUP(AC80,OS!$A$3:$K$82,10,0))</f>
        <v>0</v>
      </c>
      <c r="Z80" s="31" t="str">
        <f t="shared" si="27"/>
        <v>-</v>
      </c>
      <c r="AA80" s="9">
        <f>IF(ISERROR(VLOOKUP(AC80,AL!$A$3:$L$82,11,0)),"",VLOOKUP(AC80,AL!$A$3:$L$82,11,0))</f>
        <v>24</v>
      </c>
      <c r="AB80" s="42">
        <f>IF(ISERROR(VLOOKUP(AC80,OS!$A$3:$K$82,11,0)),0,VLOOKUP(AC80,OS!$A$3:$K$82,11,0))</f>
        <v>0</v>
      </c>
      <c r="AC80" s="36" t="str">
        <f t="shared" si="18"/>
        <v>87</v>
      </c>
      <c r="AD80" s="32">
        <f t="shared" si="28"/>
        <v>24</v>
      </c>
      <c r="AE80" s="32">
        <f t="shared" si="29"/>
        <v>0</v>
      </c>
      <c r="AF80" t="b">
        <f t="shared" si="30"/>
        <v>1</v>
      </c>
      <c r="AG80" t="b">
        <f t="shared" si="31"/>
        <v>1</v>
      </c>
      <c r="AH80">
        <f t="shared" si="32"/>
        <v>75</v>
      </c>
      <c r="AI80" t="e">
        <f t="shared" si="33"/>
        <v>#NUM!</v>
      </c>
      <c r="AJ80" t="e">
        <f t="shared" si="34"/>
        <v>#NUM!</v>
      </c>
    </row>
    <row r="81" spans="1:36" x14ac:dyDescent="0.25">
      <c r="A81" s="4" t="s">
        <v>76</v>
      </c>
      <c r="B81" s="12" t="str">
        <f t="shared" si="19"/>
        <v>-</v>
      </c>
      <c r="C81" s="9">
        <f>IF(ISERROR(VLOOKUP(AC81,AL!$A$3:$L$82,3,0)),"",VLOOKUP(AC81,AL!$A$3:$L$82,3,0))</f>
        <v>5</v>
      </c>
      <c r="D81" s="9">
        <f>IF(ISERROR(VLOOKUP(AC81,OS!$A$3:$K$82,3,0)),0,VLOOKUP(AC81,OS!$A$3:$K$82,3,0))</f>
        <v>0</v>
      </c>
      <c r="E81" s="12" t="str">
        <f t="shared" si="20"/>
        <v>-</v>
      </c>
      <c r="F81" s="9">
        <f>IF(ISERROR(VLOOKUP(AC81,AL!$A$3:$L$82,4,0)),"",VLOOKUP(AC81,AL!$A$3:$L$82,4,0))</f>
        <v>4</v>
      </c>
      <c r="G81" s="9">
        <f>IF(ISERROR(VLOOKUP(AC81,OS!$A$3:$K$82,4,0)),0,VLOOKUP(AC81,OS!$A$3:$K$82,4,0))</f>
        <v>0</v>
      </c>
      <c r="H81" s="12" t="str">
        <f t="shared" si="21"/>
        <v>-</v>
      </c>
      <c r="I81" s="9">
        <f>IF(ISERROR(VLOOKUP(AC81,AL!$A$3:$L$82,5,0)),"",VLOOKUP(AC81,AL!$A$3:$L$82,5,0))</f>
        <v>24</v>
      </c>
      <c r="J81" s="13">
        <f>IF(ISERROR(VLOOKUP(AC81,OS!$A$3:$K$82,5,0)),0,VLOOKUP(AC81,OS!$A$3:$K$82,5,0))</f>
        <v>0</v>
      </c>
      <c r="K81" s="34" t="str">
        <f t="shared" si="22"/>
        <v>-</v>
      </c>
      <c r="L81" s="9">
        <f>IF(ISERROR(VLOOKUP(AC81,AL!$A$3:$L$82,6,0)),"",VLOOKUP(AC81,AL!$A$3:$L$82,6,0))</f>
        <v>10</v>
      </c>
      <c r="M81" s="9">
        <f>IF(ISERROR(VLOOKUP(AC81,OS!$A$3:$K$82,6,0)),0,VLOOKUP(AC81,OS!$A$3:$K$82,6,0))</f>
        <v>0</v>
      </c>
      <c r="N81" s="12" t="str">
        <f t="shared" si="23"/>
        <v>-</v>
      </c>
      <c r="O81" s="9">
        <f>IF(ISERROR(VLOOKUP(AC81,AL!$A$3:$L$82,7,0)),"",VLOOKUP(AC81,AL!$A$3:$L$82,7,0))</f>
        <v>5</v>
      </c>
      <c r="P81" s="13">
        <f>IF(ISERROR(VLOOKUP(AC81,OS!$A$3:$K$82,7,0)),0,VLOOKUP(AC81,OS!$A$3:$K$82,7,0))</f>
        <v>0</v>
      </c>
      <c r="Q81" s="34" t="str">
        <f t="shared" si="24"/>
        <v>-</v>
      </c>
      <c r="R81" s="9">
        <f>IF(ISERROR(VLOOKUP(AC81,AL!$A$3:$L$82,8,0)),"",VLOOKUP(AC81,AL!$A$3:$L$82,8,0))</f>
        <v>23</v>
      </c>
      <c r="S81" s="9">
        <f>IF(ISERROR(VLOOKUP(AC81,OS!$A$3:$K$82,8,0)),0,VLOOKUP(AC81,OS!$A$3:$K$82,8,0))</f>
        <v>0</v>
      </c>
      <c r="T81" s="12" t="str">
        <f t="shared" si="25"/>
        <v>-</v>
      </c>
      <c r="U81" s="9">
        <f>IF(ISERROR(VLOOKUP(AC81,AL!$A$3:$L$82,9,0)),"",VLOOKUP(AC81,AL!$A$3:$L$82,9,0))</f>
        <v>4</v>
      </c>
      <c r="V81" s="13">
        <f>IF(ISERROR(VLOOKUP(AC81,OS!$A$3:$K$82,9,0)),0,VLOOKUP(AC81,OS!$A$3:$K$82,9,0))</f>
        <v>0</v>
      </c>
      <c r="W81" s="34" t="str">
        <f t="shared" si="26"/>
        <v>-</v>
      </c>
      <c r="X81" s="9">
        <f>IF(ISERROR(VLOOKUP(AC81,AL!$A$3:$L$82,10,0)),"",VLOOKUP(AC81,AL!$A$3:$L$82,10,0))</f>
        <v>3</v>
      </c>
      <c r="Y81" s="9">
        <f>IF(ISERROR(VLOOKUP(AC81,OS!$A$3:$K$82,10,0)),0,VLOOKUP(AC81,OS!$A$3:$K$82,10,0))</f>
        <v>0</v>
      </c>
      <c r="Z81" s="31" t="str">
        <f t="shared" si="27"/>
        <v>-</v>
      </c>
      <c r="AA81" s="9">
        <f>IF(ISERROR(VLOOKUP(AC81,AL!$A$3:$L$82,11,0)),"",VLOOKUP(AC81,AL!$A$3:$L$82,11,0))</f>
        <v>78</v>
      </c>
      <c r="AB81" s="42">
        <f>IF(ISERROR(VLOOKUP(AC81,OS!$A$3:$K$82,11,0)),0,VLOOKUP(AC81,OS!$A$3:$K$82,11,0))</f>
        <v>0</v>
      </c>
      <c r="AC81" s="36" t="str">
        <f t="shared" si="18"/>
        <v>88</v>
      </c>
      <c r="AD81" s="32">
        <f t="shared" si="28"/>
        <v>78</v>
      </c>
      <c r="AE81" s="32">
        <f t="shared" si="29"/>
        <v>0</v>
      </c>
      <c r="AF81" t="b">
        <f t="shared" si="30"/>
        <v>1</v>
      </c>
      <c r="AG81" t="b">
        <f t="shared" si="31"/>
        <v>1</v>
      </c>
      <c r="AH81">
        <f t="shared" si="32"/>
        <v>76</v>
      </c>
      <c r="AI81" t="e">
        <f t="shared" si="33"/>
        <v>#NUM!</v>
      </c>
      <c r="AJ81" t="e">
        <f t="shared" si="34"/>
        <v>#NUM!</v>
      </c>
    </row>
    <row r="82" spans="1:36" x14ac:dyDescent="0.25">
      <c r="A82" s="4" t="s">
        <v>77</v>
      </c>
      <c r="B82" s="12" t="str">
        <f t="shared" si="19"/>
        <v>-</v>
      </c>
      <c r="C82" s="9">
        <f>IF(ISERROR(VLOOKUP(AC82,AL!$A$3:$L$82,3,0)),"",VLOOKUP(AC82,AL!$A$3:$L$82,3,0))</f>
        <v>0</v>
      </c>
      <c r="D82" s="9">
        <f>IF(ISERROR(VLOOKUP(AC82,OS!$A$3:$K$82,3,0)),0,VLOOKUP(AC82,OS!$A$3:$K$82,3,0))</f>
        <v>0</v>
      </c>
      <c r="E82" s="12" t="str">
        <f t="shared" si="20"/>
        <v>-</v>
      </c>
      <c r="F82" s="9">
        <f>IF(ISERROR(VLOOKUP(AC82,AL!$A$3:$L$82,4,0)),"",VLOOKUP(AC82,AL!$A$3:$L$82,4,0))</f>
        <v>0</v>
      </c>
      <c r="G82" s="9">
        <f>IF(ISERROR(VLOOKUP(AC82,OS!$A$3:$K$82,4,0)),0,VLOOKUP(AC82,OS!$A$3:$K$82,4,0))</f>
        <v>0</v>
      </c>
      <c r="H82" s="12" t="str">
        <f t="shared" si="21"/>
        <v>-</v>
      </c>
      <c r="I82" s="9">
        <f>IF(ISERROR(VLOOKUP(AC82,AL!$A$3:$L$82,5,0)),"",VLOOKUP(AC82,AL!$A$3:$L$82,5,0))</f>
        <v>0</v>
      </c>
      <c r="J82" s="13">
        <f>IF(ISERROR(VLOOKUP(AC82,OS!$A$3:$K$82,5,0)),0,VLOOKUP(AC82,OS!$A$3:$K$82,5,0))</f>
        <v>0</v>
      </c>
      <c r="K82" s="34" t="str">
        <f t="shared" si="22"/>
        <v>-</v>
      </c>
      <c r="L82" s="9">
        <f>IF(ISERROR(VLOOKUP(AC82,AL!$A$3:$L$82,6,0)),"",VLOOKUP(AC82,AL!$A$3:$L$82,6,0))</f>
        <v>0</v>
      </c>
      <c r="M82" s="9">
        <f>IF(ISERROR(VLOOKUP(AC82,OS!$A$3:$K$82,6,0)),0,VLOOKUP(AC82,OS!$A$3:$K$82,6,0))</f>
        <v>0</v>
      </c>
      <c r="N82" s="12" t="str">
        <f t="shared" si="23"/>
        <v>-</v>
      </c>
      <c r="O82" s="9">
        <f>IF(ISERROR(VLOOKUP(AC82,AL!$A$3:$L$82,7,0)),"",VLOOKUP(AC82,AL!$A$3:$L$82,7,0))</f>
        <v>0</v>
      </c>
      <c r="P82" s="13">
        <f>IF(ISERROR(VLOOKUP(AC82,OS!$A$3:$K$82,7,0)),0,VLOOKUP(AC82,OS!$A$3:$K$82,7,0))</f>
        <v>0</v>
      </c>
      <c r="Q82" s="34" t="str">
        <f t="shared" si="24"/>
        <v>-</v>
      </c>
      <c r="R82" s="9">
        <f>IF(ISERROR(VLOOKUP(AC82,AL!$A$3:$L$82,8,0)),"",VLOOKUP(AC82,AL!$A$3:$L$82,8,0))</f>
        <v>0</v>
      </c>
      <c r="S82" s="9">
        <f>IF(ISERROR(VLOOKUP(AC82,OS!$A$3:$K$82,8,0)),0,VLOOKUP(AC82,OS!$A$3:$K$82,8,0))</f>
        <v>0</v>
      </c>
      <c r="T82" s="12" t="str">
        <f t="shared" si="25"/>
        <v>-</v>
      </c>
      <c r="U82" s="9">
        <f>IF(ISERROR(VLOOKUP(AC82,AL!$A$3:$L$82,9,0)),"",VLOOKUP(AC82,AL!$A$3:$L$82,9,0))</f>
        <v>0</v>
      </c>
      <c r="V82" s="13">
        <f>IF(ISERROR(VLOOKUP(AC82,OS!$A$3:$K$82,9,0)),0,VLOOKUP(AC82,OS!$A$3:$K$82,9,0))</f>
        <v>0</v>
      </c>
      <c r="W82" s="34" t="str">
        <f t="shared" si="26"/>
        <v>-</v>
      </c>
      <c r="X82" s="9">
        <f>IF(ISERROR(VLOOKUP(AC82,AL!$A$3:$L$82,10,0)),"",VLOOKUP(AC82,AL!$A$3:$L$82,10,0))</f>
        <v>0</v>
      </c>
      <c r="Y82" s="9">
        <f>IF(ISERROR(VLOOKUP(AC82,OS!$A$3:$K$82,10,0)),0,VLOOKUP(AC82,OS!$A$3:$K$82,10,0))</f>
        <v>0</v>
      </c>
      <c r="Z82" s="31" t="str">
        <f t="shared" si="27"/>
        <v>-</v>
      </c>
      <c r="AA82" s="9">
        <f>IF(ISERROR(VLOOKUP(AC82,AL!$A$3:$L$82,11,0)),"",VLOOKUP(AC82,AL!$A$3:$L$82,11,0))</f>
        <v>0</v>
      </c>
      <c r="AB82" s="42">
        <f>IF(ISERROR(VLOOKUP(AC82,OS!$A$3:$K$82,11,0)),0,VLOOKUP(AC82,OS!$A$3:$K$82,11,0))</f>
        <v>0</v>
      </c>
      <c r="AC82" s="36" t="str">
        <f t="shared" si="18"/>
        <v>89</v>
      </c>
      <c r="AD82" s="32">
        <f t="shared" si="28"/>
        <v>0</v>
      </c>
      <c r="AE82" s="32">
        <f t="shared" si="29"/>
        <v>0</v>
      </c>
      <c r="AF82" t="b">
        <f t="shared" si="30"/>
        <v>1</v>
      </c>
      <c r="AG82" t="b">
        <f t="shared" si="31"/>
        <v>1</v>
      </c>
      <c r="AH82" t="str">
        <f t="shared" si="32"/>
        <v/>
      </c>
      <c r="AI82" t="e">
        <f t="shared" si="33"/>
        <v>#NUM!</v>
      </c>
      <c r="AJ82" t="e">
        <f t="shared" si="34"/>
        <v>#NUM!</v>
      </c>
    </row>
    <row r="83" spans="1:36" x14ac:dyDescent="0.25">
      <c r="A83" s="4" t="s">
        <v>93</v>
      </c>
      <c r="B83" s="46" t="str">
        <f t="shared" si="19"/>
        <v>-</v>
      </c>
      <c r="C83" s="9">
        <f>IF(ISERROR(VLOOKUP(AC83,AL!$A$3:$L$82,3,0)),"",VLOOKUP(AC83,AL!$A$3:$L$82,3,0))</f>
        <v>0</v>
      </c>
      <c r="D83" s="9">
        <f>IF(ISERROR(VLOOKUP(AC83,OS!$A$3:$K$82,3,0)),0,VLOOKUP(AC83,OS!$A$3:$K$82,3,0))</f>
        <v>0</v>
      </c>
      <c r="E83" s="12" t="str">
        <f t="shared" si="20"/>
        <v>-</v>
      </c>
      <c r="F83" s="9">
        <f>IF(ISERROR(VLOOKUP(AC83,AL!$A$3:$L$82,4,0)),"",VLOOKUP(AC83,AL!$A$3:$L$82,4,0))</f>
        <v>0</v>
      </c>
      <c r="G83" s="9">
        <f>IF(ISERROR(VLOOKUP(AC83,OS!$A$3:$K$82,4,0)),0,VLOOKUP(AC83,OS!$A$3:$K$82,4,0))</f>
        <v>0</v>
      </c>
      <c r="H83" s="12" t="str">
        <f t="shared" si="21"/>
        <v>-</v>
      </c>
      <c r="I83" s="9">
        <f>IF(ISERROR(VLOOKUP(AC83,AL!$A$3:$L$82,5,0)),"",VLOOKUP(AC83,AL!$A$3:$L$82,5,0))</f>
        <v>0</v>
      </c>
      <c r="J83" s="13">
        <f>IF(ISERROR(VLOOKUP(AC83,OS!$A$3:$K$82,5,0)),0,VLOOKUP(AC83,OS!$A$3:$K$82,5,0))</f>
        <v>0</v>
      </c>
      <c r="K83" s="33" t="str">
        <f t="shared" si="22"/>
        <v>-</v>
      </c>
      <c r="L83" s="9">
        <f>IF(ISERROR(VLOOKUP(AC83,AL!$A$3:$L$82,6,0)),"",VLOOKUP(AC83,AL!$A$3:$L$82,6,0))</f>
        <v>0</v>
      </c>
      <c r="M83" s="9">
        <f>IF(ISERROR(VLOOKUP(AC83,OS!$A$3:$K$82,6,0)),0,VLOOKUP(AC83,OS!$A$3:$K$82,6,0))</f>
        <v>0</v>
      </c>
      <c r="N83" s="12" t="str">
        <f t="shared" si="23"/>
        <v>-</v>
      </c>
      <c r="O83" s="9">
        <f>IF(ISERROR(VLOOKUP(AC83,AL!$A$3:$L$82,7,0)),"",VLOOKUP(AC83,AL!$A$3:$L$82,7,0))</f>
        <v>0</v>
      </c>
      <c r="P83" s="13">
        <f>IF(ISERROR(VLOOKUP(AC83,OS!$A$3:$K$82,7,0)),0,VLOOKUP(AC83,OS!$A$3:$K$82,7,0))</f>
        <v>0</v>
      </c>
      <c r="Q83" s="33" t="str">
        <f t="shared" si="24"/>
        <v>-</v>
      </c>
      <c r="R83" s="9">
        <f>IF(ISERROR(VLOOKUP(AC83,AL!$A$3:$L$82,8,0)),"",VLOOKUP(AC83,AL!$A$3:$L$82,8,0))</f>
        <v>0</v>
      </c>
      <c r="S83" s="9">
        <f>IF(ISERROR(VLOOKUP(AC83,OS!$A$3:$K$82,8,0)),0,VLOOKUP(AC83,OS!$A$3:$K$82,8,0))</f>
        <v>0</v>
      </c>
      <c r="T83" s="12" t="str">
        <f t="shared" si="25"/>
        <v>-</v>
      </c>
      <c r="U83" s="9">
        <f>IF(ISERROR(VLOOKUP(AC83,AL!$A$3:$L$82,9,0)),"",VLOOKUP(AC83,AL!$A$3:$L$82,9,0))</f>
        <v>0</v>
      </c>
      <c r="V83" s="13">
        <f>IF(ISERROR(VLOOKUP(AC83,OS!$A$3:$K$82,9,0)),0,VLOOKUP(AC83,OS!$A$3:$K$82,9,0))</f>
        <v>0</v>
      </c>
      <c r="W83" s="33" t="str">
        <f t="shared" si="26"/>
        <v>-</v>
      </c>
      <c r="X83" s="9">
        <f>IF(ISERROR(VLOOKUP(AC83,AL!$A$3:$L$82,10,0)),"",VLOOKUP(AC83,AL!$A$3:$L$82,10,0))</f>
        <v>0</v>
      </c>
      <c r="Y83" s="9">
        <f>IF(ISERROR(VLOOKUP(AC83,OS!$A$3:$K$82,10,0)),0,VLOOKUP(AC83,OS!$A$3:$K$82,10,0))</f>
        <v>0</v>
      </c>
      <c r="Z83" s="43" t="str">
        <f t="shared" si="27"/>
        <v>-</v>
      </c>
      <c r="AA83" s="9">
        <f>IF(ISERROR(VLOOKUP(AC83,AL!$A$3:$L$82,11,0)),"",VLOOKUP(AC83,AL!$A$3:$L$82,11,0))</f>
        <v>0</v>
      </c>
      <c r="AB83" s="42">
        <f>IF(ISERROR(VLOOKUP(AC83,OS!$A$3:$K$82,11,0)),0,VLOOKUP(AC83,OS!$A$3:$K$82,11,0))</f>
        <v>0</v>
      </c>
      <c r="AC83" s="36" t="str">
        <f t="shared" si="18"/>
        <v>99</v>
      </c>
      <c r="AD83" s="32">
        <f t="shared" si="28"/>
        <v>0</v>
      </c>
      <c r="AE83" s="32">
        <f t="shared" si="29"/>
        <v>0</v>
      </c>
      <c r="AF83" t="b">
        <f t="shared" si="30"/>
        <v>1</v>
      </c>
      <c r="AG83" t="b">
        <f t="shared" si="31"/>
        <v>1</v>
      </c>
      <c r="AI83" t="e">
        <f t="shared" si="33"/>
        <v>#NUM!</v>
      </c>
      <c r="AJ83" t="e">
        <f t="shared" si="34"/>
        <v>#NUM!</v>
      </c>
    </row>
    <row r="84" spans="1:36" ht="3.75" customHeight="1" thickBot="1" x14ac:dyDescent="0.3">
      <c r="A84" s="18"/>
      <c r="B84" s="44"/>
      <c r="C84" s="45"/>
      <c r="D84" s="22"/>
      <c r="E84" s="19"/>
      <c r="F84" s="20"/>
      <c r="G84" s="20"/>
      <c r="H84" s="19"/>
      <c r="I84" s="20"/>
      <c r="J84" s="20"/>
      <c r="K84" s="19"/>
      <c r="L84" s="20"/>
      <c r="M84" s="20"/>
      <c r="N84" s="19"/>
      <c r="O84" s="20"/>
      <c r="P84" s="20"/>
      <c r="Q84" s="19"/>
      <c r="R84" s="20"/>
      <c r="S84" s="20"/>
      <c r="T84" s="19"/>
      <c r="U84" s="20"/>
      <c r="V84" s="20"/>
      <c r="W84" s="19"/>
      <c r="X84" s="20"/>
      <c r="Y84" s="20"/>
      <c r="Z84" s="19"/>
      <c r="AA84" s="18"/>
      <c r="AB84" s="18"/>
      <c r="AC84" s="18" t="s">
        <v>115</v>
      </c>
      <c r="AD84" s="32">
        <f t="shared" si="28"/>
        <v>0</v>
      </c>
      <c r="AE84" s="32">
        <f t="shared" si="29"/>
        <v>0</v>
      </c>
      <c r="AF84" s="32" t="b">
        <f t="shared" si="30"/>
        <v>0</v>
      </c>
      <c r="AG84" s="32" t="b">
        <f t="shared" si="31"/>
        <v>0</v>
      </c>
      <c r="AH84" t="str">
        <f t="shared" si="32"/>
        <v/>
      </c>
      <c r="AI84" t="e">
        <f t="shared" si="33"/>
        <v>#NUM!</v>
      </c>
      <c r="AJ84" t="e">
        <f t="shared" si="34"/>
        <v>#NUM!</v>
      </c>
    </row>
    <row r="85" spans="1:36" x14ac:dyDescent="0.25">
      <c r="A85" s="199" t="s">
        <v>114</v>
      </c>
      <c r="B85" s="24"/>
      <c r="C85" s="25"/>
      <c r="D85" s="25"/>
      <c r="E85" s="26"/>
      <c r="F85" s="25"/>
      <c r="G85" s="27"/>
      <c r="H85" s="24"/>
      <c r="I85" s="25"/>
      <c r="J85" s="25"/>
      <c r="K85" s="26"/>
      <c r="L85" s="25"/>
      <c r="M85" s="27"/>
      <c r="N85" s="24"/>
      <c r="O85" s="25"/>
      <c r="P85" s="25"/>
      <c r="Q85" s="26"/>
      <c r="R85" s="25"/>
      <c r="S85" s="27"/>
      <c r="T85" s="24"/>
      <c r="U85" s="25"/>
      <c r="V85" s="25"/>
      <c r="W85" s="26"/>
      <c r="X85" s="25"/>
      <c r="Y85" s="25"/>
      <c r="Z85" s="26"/>
      <c r="AA85" s="25"/>
      <c r="AB85" s="27"/>
      <c r="AD85" s="32">
        <f t="shared" si="28"/>
        <v>0</v>
      </c>
      <c r="AE85" s="32">
        <f t="shared" si="29"/>
        <v>0</v>
      </c>
      <c r="AF85" t="b">
        <f t="shared" si="30"/>
        <v>0</v>
      </c>
      <c r="AG85" t="b">
        <f t="shared" si="31"/>
        <v>0</v>
      </c>
      <c r="AH85" t="str">
        <f t="shared" si="32"/>
        <v/>
      </c>
      <c r="AI85" t="e">
        <f t="shared" si="33"/>
        <v>#NUM!</v>
      </c>
      <c r="AJ85" t="e">
        <f t="shared" si="34"/>
        <v>#NUM!</v>
      </c>
    </row>
    <row r="86" spans="1:36" s="14" customFormat="1" ht="15.75" thickBot="1" x14ac:dyDescent="0.3">
      <c r="A86" s="200"/>
      <c r="B86" s="204" t="s">
        <v>100</v>
      </c>
      <c r="C86" s="204"/>
      <c r="D86" s="204"/>
      <c r="E86" s="205" t="s">
        <v>101</v>
      </c>
      <c r="F86" s="206"/>
      <c r="G86" s="207"/>
      <c r="H86" s="204" t="s">
        <v>102</v>
      </c>
      <c r="I86" s="206"/>
      <c r="J86" s="206"/>
      <c r="K86" s="205" t="s">
        <v>103</v>
      </c>
      <c r="L86" s="206"/>
      <c r="M86" s="207"/>
      <c r="N86" s="204" t="s">
        <v>104</v>
      </c>
      <c r="O86" s="206"/>
      <c r="P86" s="206"/>
      <c r="Q86" s="205" t="s">
        <v>105</v>
      </c>
      <c r="R86" s="206"/>
      <c r="S86" s="207"/>
      <c r="T86" s="204" t="s">
        <v>106</v>
      </c>
      <c r="U86" s="206"/>
      <c r="V86" s="206"/>
      <c r="W86" s="205" t="s">
        <v>107</v>
      </c>
      <c r="X86" s="206"/>
      <c r="Y86" s="207"/>
      <c r="Z86" s="209" t="s">
        <v>94</v>
      </c>
      <c r="AA86" s="210"/>
      <c r="AB86" s="211"/>
      <c r="AC86"/>
      <c r="AD86" s="32"/>
      <c r="AE86" s="32"/>
      <c r="AF86"/>
      <c r="AG86"/>
      <c r="AH86" t="str">
        <f t="shared" si="32"/>
        <v/>
      </c>
      <c r="AI86" t="e">
        <f t="shared" si="33"/>
        <v>#NUM!</v>
      </c>
      <c r="AJ86" t="e">
        <f t="shared" si="34"/>
        <v>#NUM!</v>
      </c>
    </row>
    <row r="88" spans="1:36" x14ac:dyDescent="0.25">
      <c r="A88" s="16"/>
      <c r="L88">
        <f>COUNTIF(L6:L83,"&gt;0")</f>
        <v>55</v>
      </c>
      <c r="M88">
        <f>COUNTIF(M6:M83,"&gt;0")</f>
        <v>33</v>
      </c>
      <c r="AC88" s="16"/>
    </row>
    <row r="89" spans="1:36" x14ac:dyDescent="0.25">
      <c r="A89" s="17"/>
      <c r="AC89" s="17"/>
    </row>
    <row r="90" spans="1:36" x14ac:dyDescent="0.25">
      <c r="A90" s="17"/>
      <c r="AC90" s="17"/>
    </row>
    <row r="91" spans="1:36" x14ac:dyDescent="0.25">
      <c r="A91" s="17"/>
      <c r="AC91" s="17"/>
    </row>
    <row r="92" spans="1:36" x14ac:dyDescent="0.25">
      <c r="A92" s="17"/>
      <c r="AC92" s="17"/>
    </row>
    <row r="93" spans="1:36" x14ac:dyDescent="0.25">
      <c r="A93" s="17"/>
      <c r="AC93" s="17"/>
    </row>
    <row r="94" spans="1:36" x14ac:dyDescent="0.25">
      <c r="A94" s="17"/>
      <c r="AC94" s="17"/>
    </row>
    <row r="102" spans="1:9" ht="57" x14ac:dyDescent="0.25">
      <c r="A102" s="47" t="s">
        <v>100</v>
      </c>
      <c r="B102" s="47" t="s">
        <v>101</v>
      </c>
      <c r="C102" s="47" t="s">
        <v>102</v>
      </c>
      <c r="D102" s="47" t="s">
        <v>103</v>
      </c>
      <c r="E102" s="47" t="s">
        <v>104</v>
      </c>
      <c r="F102" s="47" t="s">
        <v>105</v>
      </c>
      <c r="G102" s="47" t="s">
        <v>106</v>
      </c>
      <c r="H102" s="48" t="s">
        <v>107</v>
      </c>
      <c r="I102" s="49" t="s">
        <v>94</v>
      </c>
    </row>
  </sheetData>
  <mergeCells count="20">
    <mergeCell ref="W1:AB1"/>
    <mergeCell ref="Q86:S86"/>
    <mergeCell ref="T86:V86"/>
    <mergeCell ref="W86:Y86"/>
    <mergeCell ref="Z86:AB86"/>
    <mergeCell ref="T4:V4"/>
    <mergeCell ref="W4:Y4"/>
    <mergeCell ref="Z4:AB4"/>
    <mergeCell ref="A85:A86"/>
    <mergeCell ref="H4:J4"/>
    <mergeCell ref="K4:M4"/>
    <mergeCell ref="N4:P4"/>
    <mergeCell ref="Q4:S4"/>
    <mergeCell ref="B86:D86"/>
    <mergeCell ref="E86:G86"/>
    <mergeCell ref="H86:J86"/>
    <mergeCell ref="K86:M86"/>
    <mergeCell ref="N86:P86"/>
    <mergeCell ref="B4:D4"/>
    <mergeCell ref="E4:G4"/>
  </mergeCells>
  <conditionalFormatting sqref="AF6:AG83 AF85:AG85">
    <cfRule type="cellIs" dxfId="11" priority="12" operator="equal">
      <formula>TRUE</formula>
    </cfRule>
    <cfRule type="cellIs" dxfId="10" priority="13" operator="equal">
      <formula>FALSE</formula>
    </cfRule>
  </conditionalFormatting>
  <conditionalFormatting sqref="B6:B83 E6:E83 H6:H83 K6:K83 N6:N83 Q6:Q83 T6:T83 W6:W83 Z6:Z83">
    <cfRule type="cellIs" dxfId="9" priority="11" operator="lessThan">
      <formula>1</formula>
    </cfRule>
  </conditionalFormatting>
  <conditionalFormatting sqref="D6:D83">
    <cfRule type="expression" dxfId="8" priority="10">
      <formula>D6&gt;C6</formula>
    </cfRule>
  </conditionalFormatting>
  <conditionalFormatting sqref="G6:G83">
    <cfRule type="expression" dxfId="7" priority="8">
      <formula>G6&gt;F6</formula>
    </cfRule>
  </conditionalFormatting>
  <conditionalFormatting sqref="J6:J83">
    <cfRule type="expression" dxfId="6" priority="7">
      <formula>J6&gt;I6</formula>
    </cfRule>
  </conditionalFormatting>
  <conditionalFormatting sqref="M6:M83">
    <cfRule type="expression" dxfId="5" priority="6">
      <formula>M6&gt;L6</formula>
    </cfRule>
  </conditionalFormatting>
  <conditionalFormatting sqref="P6:P83">
    <cfRule type="expression" dxfId="4" priority="5">
      <formula>P6&gt;O6</formula>
    </cfRule>
  </conditionalFormatting>
  <conditionalFormatting sqref="S6:S83">
    <cfRule type="expression" dxfId="3" priority="4">
      <formula>S6&gt;R6</formula>
    </cfRule>
  </conditionalFormatting>
  <conditionalFormatting sqref="V6:V83">
    <cfRule type="expression" dxfId="2" priority="3">
      <formula>V6&gt;U6</formula>
    </cfRule>
  </conditionalFormatting>
  <conditionalFormatting sqref="Y6:Y83">
    <cfRule type="expression" dxfId="1" priority="2">
      <formula>Y6&gt;X6</formula>
    </cfRule>
  </conditionalFormatting>
  <conditionalFormatting sqref="AB6:AB83">
    <cfRule type="expression" dxfId="0" priority="1">
      <formula>AB6&gt;AA6</formula>
    </cfRule>
  </conditionalFormatting>
  <pageMargins left="0.70866141732283472" right="0.70866141732283472" top="0.74803149606299213" bottom="0.74803149606299213" header="0.31496062992125984" footer="0.31496062992125984"/>
  <pageSetup paperSize="8" scale="4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fitToPage="1"/>
  </sheetPr>
  <dimension ref="A1:CM57"/>
  <sheetViews>
    <sheetView showGridLines="0" tabSelected="1" zoomScale="80" zoomScaleNormal="80" workbookViewId="0">
      <selection activeCell="M29" sqref="M29:S29"/>
    </sheetView>
  </sheetViews>
  <sheetFormatPr baseColWidth="10" defaultRowHeight="15" outlineLevelCol="1" x14ac:dyDescent="0.25"/>
  <cols>
    <col min="1" max="1" width="2.140625" customWidth="1"/>
    <col min="2" max="2" width="12.85546875" customWidth="1"/>
    <col min="3" max="3" width="5.5703125" customWidth="1"/>
    <col min="4" max="4" width="11" customWidth="1"/>
    <col min="18" max="18" width="16.28515625" bestFit="1" customWidth="1"/>
    <col min="19" max="19" width="17.42578125" bestFit="1" customWidth="1"/>
    <col min="20" max="20" width="17" hidden="1" customWidth="1" outlineLevel="1"/>
    <col min="21" max="21" width="13.85546875" hidden="1" customWidth="1" outlineLevel="1"/>
    <col min="22" max="30" width="11.42578125" hidden="1" customWidth="1" outlineLevel="1"/>
    <col min="31" max="31" width="11.42578125" collapsed="1"/>
    <col min="38" max="38" width="11.42578125" customWidth="1"/>
  </cols>
  <sheetData>
    <row r="1" spans="1:91" ht="49.5" customHeight="1" thickBot="1" x14ac:dyDescent="0.3">
      <c r="A1" s="219" t="s">
        <v>229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8">
        <f ca="1">EDATE(TODAY(),-1)</f>
        <v>45717</v>
      </c>
      <c r="AM1" s="218"/>
    </row>
    <row r="2" spans="1:91" x14ac:dyDescent="0.25">
      <c r="G2" s="3"/>
      <c r="X2" t="s">
        <v>211</v>
      </c>
    </row>
    <row r="3" spans="1:91" x14ac:dyDescent="0.25"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</row>
    <row r="4" spans="1:91" x14ac:dyDescent="0.25">
      <c r="B4" s="66"/>
      <c r="E4" s="70"/>
      <c r="F4" s="70"/>
      <c r="G4" s="7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</row>
    <row r="5" spans="1:91" x14ac:dyDescent="0.25">
      <c r="B5" s="65" t="s">
        <v>94</v>
      </c>
      <c r="E5" s="69"/>
      <c r="F5" s="69"/>
      <c r="G5" s="70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</row>
    <row r="6" spans="1:91" x14ac:dyDescent="0.25">
      <c r="E6" s="69"/>
      <c r="F6" s="69"/>
      <c r="G6" s="70"/>
      <c r="H6" s="3"/>
      <c r="I6" s="3"/>
      <c r="J6" s="3"/>
      <c r="K6" s="3"/>
      <c r="L6" s="3"/>
      <c r="M6" s="3"/>
      <c r="N6" s="3"/>
      <c r="O6" s="3"/>
      <c r="P6" s="3"/>
      <c r="Q6" s="3"/>
      <c r="S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</row>
    <row r="7" spans="1:91" x14ac:dyDescent="0.25">
      <c r="B7">
        <f>MATCH(B5,Datenquelle!N7:N15,0)</f>
        <v>9</v>
      </c>
      <c r="E7" s="70"/>
      <c r="F7" s="70"/>
      <c r="G7" s="70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</row>
    <row r="8" spans="1:91" x14ac:dyDescent="0.25">
      <c r="F8" s="223" t="s">
        <v>114</v>
      </c>
      <c r="G8" s="223"/>
      <c r="H8" s="73" t="s">
        <v>197</v>
      </c>
      <c r="I8" s="73" t="s">
        <v>198</v>
      </c>
      <c r="J8" s="3"/>
      <c r="K8" s="3"/>
      <c r="L8" s="3"/>
      <c r="M8" s="3"/>
      <c r="N8" s="3"/>
      <c r="O8" s="3"/>
      <c r="P8" s="3"/>
      <c r="Q8" s="3"/>
      <c r="R8" s="3"/>
      <c r="S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</row>
    <row r="9" spans="1:91" x14ac:dyDescent="0.25">
      <c r="F9" s="224">
        <f>VLOOKUP($B$5,Datenquelle!$A$51:$E$59,5,0)</f>
        <v>19121</v>
      </c>
      <c r="G9" s="224"/>
      <c r="H9" s="74">
        <f>VLOOKUP($B$5,Datenquelle!$A$51:$E$59,3,0)</f>
        <v>8248</v>
      </c>
      <c r="I9" s="74">
        <f>VLOOKUP($B$5,Datenquelle!$A$51:$E$59,4,0)</f>
        <v>10873</v>
      </c>
      <c r="J9" s="3"/>
      <c r="K9" s="3"/>
      <c r="L9" s="3"/>
      <c r="M9" s="3"/>
      <c r="N9" s="3"/>
      <c r="O9" s="3"/>
      <c r="P9" s="3"/>
      <c r="Q9" s="3"/>
      <c r="R9" s="3"/>
      <c r="S9" s="3"/>
      <c r="T9" t="s">
        <v>208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</row>
    <row r="10" spans="1:91" x14ac:dyDescent="0.25">
      <c r="E10" s="71"/>
      <c r="F10" s="71"/>
      <c r="G10" s="71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63">
        <f>INDEX(Datenquelle!U7:U15,Dashboard!B7)</f>
        <v>0.38371424088698292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</row>
    <row r="11" spans="1:91" ht="15" customHeight="1" x14ac:dyDescent="0.25">
      <c r="E11" s="222" t="s">
        <v>230</v>
      </c>
      <c r="F11" s="222"/>
      <c r="G11" s="222"/>
      <c r="H11" s="222"/>
      <c r="I11" s="222"/>
      <c r="J11" s="222"/>
      <c r="K11" s="222"/>
      <c r="L11" s="3"/>
      <c r="M11" s="3"/>
      <c r="N11" s="3"/>
      <c r="O11" s="3"/>
      <c r="P11" s="3"/>
      <c r="Q11" s="3"/>
      <c r="R11" s="3"/>
      <c r="S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</row>
    <row r="12" spans="1:91" x14ac:dyDescent="0.25">
      <c r="C12" s="32"/>
      <c r="D12" s="32"/>
      <c r="E12" s="222"/>
      <c r="F12" s="222"/>
      <c r="G12" s="222"/>
      <c r="H12" s="222"/>
      <c r="I12" s="222"/>
      <c r="J12" s="222"/>
      <c r="K12" s="222"/>
      <c r="L12" s="32"/>
      <c r="M12" s="32"/>
      <c r="N12" s="32"/>
      <c r="O12" s="32"/>
      <c r="P12" s="32"/>
      <c r="Q12" s="32"/>
      <c r="R12" s="32"/>
      <c r="S12" s="32"/>
      <c r="T12" t="s">
        <v>223</v>
      </c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L12" s="51"/>
    </row>
    <row r="13" spans="1:91" ht="15" customHeight="1" x14ac:dyDescent="0.25">
      <c r="C13" s="32"/>
      <c r="D13" s="32"/>
      <c r="E13" s="72"/>
      <c r="F13" s="72"/>
      <c r="G13" s="7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76">
        <f>INDEX(Datenquelle!J37:J45,Dashboard!B7)</f>
        <v>5305</v>
      </c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L13" s="51"/>
    </row>
    <row r="14" spans="1:91" x14ac:dyDescent="0.25">
      <c r="E14" s="72"/>
      <c r="F14" s="72"/>
      <c r="G14" s="72"/>
    </row>
    <row r="15" spans="1:91" x14ac:dyDescent="0.25">
      <c r="T15" t="str">
        <f>"von den Älteren ab 50 sind "&amp;TEXT(T10,"0%")&amp;" an allen Arbeitslosen"</f>
        <v>von den Älteren ab 50 sind 38% an allen Arbeitslosen</v>
      </c>
    </row>
    <row r="17" spans="6:39" ht="21" x14ac:dyDescent="0.25">
      <c r="F17" s="75">
        <f>INDEX(Datenquelle!W7:'Datenquelle'!W15,Dashboard!B7)</f>
        <v>9.246378327493332E-2</v>
      </c>
      <c r="I17" s="225">
        <f>INDEX(Datenquelle!U7:'Datenquelle'!U15,Dashboard!B7)</f>
        <v>0.38371424088698292</v>
      </c>
      <c r="J17" s="225"/>
      <c r="T17" t="s">
        <v>224</v>
      </c>
    </row>
    <row r="18" spans="6:39" x14ac:dyDescent="0.25">
      <c r="T18" t="str">
        <f>INDEX(Datenquelle!A22:A30,Dashboard!B7)</f>
        <v>Kärnten</v>
      </c>
    </row>
    <row r="20" spans="6:39" ht="15" customHeight="1" x14ac:dyDescent="0.25">
      <c r="AF20" s="217" t="s">
        <v>219</v>
      </c>
      <c r="AG20" s="217"/>
      <c r="AH20" s="217"/>
      <c r="AI20" s="217"/>
      <c r="AJ20" s="217"/>
      <c r="AK20" s="217"/>
      <c r="AL20" s="217"/>
      <c r="AM20" s="217"/>
    </row>
    <row r="21" spans="6:39" ht="15" customHeight="1" x14ac:dyDescent="0.25">
      <c r="M21" s="217" t="s">
        <v>222</v>
      </c>
      <c r="N21" s="217"/>
      <c r="O21" s="217"/>
      <c r="P21" s="217"/>
      <c r="Q21" s="217"/>
      <c r="R21" s="217"/>
      <c r="S21" s="217"/>
      <c r="AF21" s="217"/>
      <c r="AG21" s="217"/>
      <c r="AH21" s="217"/>
      <c r="AI21" s="217"/>
      <c r="AJ21" s="217"/>
      <c r="AK21" s="217"/>
      <c r="AL21" s="217"/>
      <c r="AM21" s="217"/>
    </row>
    <row r="22" spans="6:39" x14ac:dyDescent="0.25">
      <c r="M22" s="217"/>
      <c r="N22" s="217"/>
      <c r="O22" s="217"/>
      <c r="P22" s="217"/>
      <c r="Q22" s="217"/>
      <c r="R22" s="217"/>
      <c r="S22" s="217"/>
      <c r="AF22" s="217"/>
      <c r="AG22" s="217"/>
      <c r="AH22" s="217"/>
      <c r="AI22" s="217"/>
      <c r="AJ22" s="217"/>
      <c r="AK22" s="217"/>
      <c r="AL22" s="217"/>
      <c r="AM22" s="217"/>
    </row>
    <row r="23" spans="6:39" x14ac:dyDescent="0.25">
      <c r="M23" s="67"/>
      <c r="N23" s="67"/>
      <c r="O23" s="67"/>
    </row>
    <row r="24" spans="6:39" x14ac:dyDescent="0.25">
      <c r="Q24" s="77"/>
      <c r="R24" s="77"/>
      <c r="S24" s="77"/>
    </row>
    <row r="25" spans="6:39" ht="21" customHeight="1" x14ac:dyDescent="0.25">
      <c r="Q25" s="77"/>
      <c r="R25" s="77"/>
      <c r="S25" s="77"/>
    </row>
    <row r="28" spans="6:39" x14ac:dyDescent="0.25">
      <c r="M28" s="221" t="s">
        <v>221</v>
      </c>
      <c r="N28" s="221"/>
      <c r="O28" s="221"/>
      <c r="P28" s="221"/>
      <c r="Q28" s="221"/>
      <c r="R28" s="221"/>
      <c r="S28" s="68"/>
    </row>
    <row r="29" spans="6:39" ht="15.75" x14ac:dyDescent="0.25">
      <c r="M29" s="220" t="s">
        <v>19</v>
      </c>
      <c r="N29" s="220"/>
      <c r="O29" s="220"/>
      <c r="P29" s="220"/>
      <c r="Q29" s="220"/>
      <c r="R29" s="220"/>
      <c r="S29" s="220"/>
    </row>
    <row r="39" spans="2:19" ht="30" customHeight="1" x14ac:dyDescent="0.25"/>
    <row r="40" spans="2:19" ht="15" customHeight="1" x14ac:dyDescent="0.25"/>
    <row r="41" spans="2:19" ht="15" customHeight="1" x14ac:dyDescent="0.25">
      <c r="E41" s="217" t="s">
        <v>220</v>
      </c>
      <c r="F41" s="217"/>
      <c r="G41" s="217"/>
      <c r="H41" s="217"/>
      <c r="I41" s="217"/>
      <c r="J41" s="217"/>
      <c r="K41" s="217"/>
    </row>
    <row r="42" spans="2:19" x14ac:dyDescent="0.25">
      <c r="E42" s="217"/>
      <c r="F42" s="217"/>
      <c r="G42" s="217"/>
      <c r="H42" s="217"/>
      <c r="I42" s="217"/>
      <c r="J42" s="217"/>
      <c r="K42" s="217"/>
      <c r="M42" s="67"/>
      <c r="N42" s="67"/>
      <c r="O42" s="67"/>
      <c r="P42" s="67"/>
      <c r="Q42" s="67"/>
      <c r="R42" s="67"/>
      <c r="S42" s="67"/>
    </row>
    <row r="43" spans="2:19" ht="15.75" x14ac:dyDescent="0.25">
      <c r="E43" s="216" t="str">
        <f>"Ingesamt sind "&amp;TEXT(T13,"0.0")&amp;" sofort verfügbare offene Stellen in "&amp;TEXT(T18,"Text")&amp;" gemeldet."</f>
        <v>Ingesamt sind 5.305 sofort verfügbare offene Stellen in Kärnten gemeldet.</v>
      </c>
      <c r="F43" s="216"/>
      <c r="G43" s="216"/>
      <c r="H43" s="216"/>
      <c r="I43" s="216"/>
      <c r="J43" s="216"/>
      <c r="K43" s="216"/>
    </row>
    <row r="44" spans="2:19" x14ac:dyDescent="0.25">
      <c r="I44" s="78"/>
    </row>
    <row r="45" spans="2:19" ht="21" x14ac:dyDescent="0.35">
      <c r="B45" s="52"/>
      <c r="R45" s="62"/>
    </row>
    <row r="56" spans="2:2" x14ac:dyDescent="0.25">
      <c r="B56" s="32"/>
    </row>
    <row r="57" spans="2:2" x14ac:dyDescent="0.25">
      <c r="B57" s="32"/>
    </row>
  </sheetData>
  <sheetProtection algorithmName="SHA-512" hashValue="lL6HERzv4qGNvPpDFE2Dew27HF1iCwtHM/iqNA5DCYqUtDNueNZ/SGMtT1V1pi7hf3B26eqb3SiTLEcLbaIA+A==" saltValue="Q7kD9sJSaFYc8pT3DftJ9w==" spinCount="100000" sheet="1" objects="1" scenarios="1" selectLockedCells="1" autoFilter="0" selectUnlockedCells="1"/>
  <mergeCells count="12">
    <mergeCell ref="E43:K43"/>
    <mergeCell ref="E41:K42"/>
    <mergeCell ref="AF20:AM22"/>
    <mergeCell ref="AL1:AM1"/>
    <mergeCell ref="A1:AK1"/>
    <mergeCell ref="M29:S29"/>
    <mergeCell ref="M21:S22"/>
    <mergeCell ref="M28:R28"/>
    <mergeCell ref="E11:K12"/>
    <mergeCell ref="F8:G8"/>
    <mergeCell ref="F9:G9"/>
    <mergeCell ref="I17:J17"/>
  </mergeCells>
  <phoneticPr fontId="18" type="noConversion"/>
  <dataValidations count="1">
    <dataValidation type="list" allowBlank="1" showInputMessage="1" showErrorMessage="1" sqref="M29" xr:uid="{00000000-0002-0000-0200-000000000000}">
      <formula1>Liste_Berufe_größer0</formula1>
    </dataValidation>
  </dataValidations>
  <pageMargins left="0.7" right="0.7" top="0.78740157499999996" bottom="0.78740157499999996" header="0.3" footer="0.3"/>
  <pageSetup paperSize="8" scale="39" orientation="landscape" verticalDpi="90" r:id="rId1"/>
  <drawing r:id="rId2"/>
  <legacyDrawing r:id="rId3"/>
  <controls>
    <mc:AlternateContent xmlns:mc="http://schemas.openxmlformats.org/markup-compatibility/2006">
      <mc:Choice Requires="x14">
        <control shapeId="2059" r:id="rId4" name="ListBox1">
          <controlPr defaultSize="0" autoLine="0" autoPict="0" linkedCell="B5" listFillRange="Liste!A2:A10" r:id="rId5">
            <anchor moveWithCells="1">
              <from>
                <xdr:col>1</xdr:col>
                <xdr:colOff>19050</xdr:colOff>
                <xdr:row>4</xdr:row>
                <xdr:rowOff>9525</xdr:rowOff>
              </from>
              <to>
                <xdr:col>2</xdr:col>
                <xdr:colOff>304800</xdr:colOff>
                <xdr:row>12</xdr:row>
                <xdr:rowOff>133350</xdr:rowOff>
              </to>
            </anchor>
          </controlPr>
        </control>
      </mc:Choice>
      <mc:Fallback>
        <control shapeId="2059" r:id="rId4" name="List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Q2:V13"/>
  <sheetViews>
    <sheetView workbookViewId="0">
      <selection activeCell="M29" sqref="M29:S29"/>
    </sheetView>
  </sheetViews>
  <sheetFormatPr baseColWidth="10" defaultRowHeight="15" x14ac:dyDescent="0.25"/>
  <sheetData>
    <row r="2" spans="17:22" x14ac:dyDescent="0.25">
      <c r="R2" s="3" t="s">
        <v>182</v>
      </c>
      <c r="S2" s="3" t="s">
        <v>200</v>
      </c>
      <c r="T2" s="3" t="s">
        <v>201</v>
      </c>
      <c r="U2" s="3" t="s">
        <v>10</v>
      </c>
    </row>
    <row r="3" spans="17:22" x14ac:dyDescent="0.25">
      <c r="Q3" s="3" t="s">
        <v>100</v>
      </c>
      <c r="R3" s="3">
        <f>VLOOKUP(Dashboard!$M$29,Stellenandrang_RGSen!$A$6:$Y$83,COLUMN()-16+(ROW()-3)*3,FALSE)</f>
        <v>0.42307692307692307</v>
      </c>
      <c r="S3" s="3">
        <f>VLOOKUP(Dashboard!$M$29,Stellenandrang_RGSen!$A$6:$Y$83,COLUMN()-16+(ROW()-3)*3,FALSE)</f>
        <v>11</v>
      </c>
      <c r="T3" s="3">
        <f>VLOOKUP(Dashboard!$M$29,Stellenandrang_RGSen!$A$6:$Y$83,COLUMN()-16+(ROW()-3)*3,FALSE)</f>
        <v>26</v>
      </c>
      <c r="U3" s="3">
        <f t="shared" ref="U3:U10" si="0">IF(ISERROR(V3),#N/A,-1)</f>
        <v>-1</v>
      </c>
      <c r="V3" s="3">
        <f>IF(AND(R3&lt;&gt;"-",R3&gt;0),R3,"")</f>
        <v>0.42307692307692307</v>
      </c>
    </row>
    <row r="4" spans="17:22" x14ac:dyDescent="0.25">
      <c r="Q4" s="3" t="s">
        <v>101</v>
      </c>
      <c r="R4" s="3">
        <f>VLOOKUP(Dashboard!$M$29,Stellenandrang_RGSen!$A$6:$Y$83,COLUMN()-16+(ROW()-3)*3,FALSE)</f>
        <v>0.5714285714285714</v>
      </c>
      <c r="S4" s="3">
        <f>VLOOKUP(Dashboard!$M$29,Stellenandrang_RGSen!$A$6:$Y$83,COLUMN()-16+(ROW()-3)*3,FALSE)</f>
        <v>4</v>
      </c>
      <c r="T4" s="3">
        <f>VLOOKUP(Dashboard!$M$29,Stellenandrang_RGSen!$A$6:$Y$83,COLUMN()-16+(ROW()-3)*3,FALSE)</f>
        <v>7</v>
      </c>
      <c r="U4" s="3">
        <f t="shared" si="0"/>
        <v>-1</v>
      </c>
      <c r="V4" s="3">
        <f t="shared" ref="V4:V10" si="1">IF(AND(R4&lt;&gt;"-",R4&gt;0),R4,"")</f>
        <v>0.5714285714285714</v>
      </c>
    </row>
    <row r="5" spans="17:22" x14ac:dyDescent="0.25">
      <c r="Q5" s="3" t="s">
        <v>102</v>
      </c>
      <c r="R5" s="3">
        <f>VLOOKUP(Dashboard!$M$29,Stellenandrang_RGSen!$A$6:$Y$83,COLUMN()-16+(ROW()-3)*3,FALSE)</f>
        <v>1.3191489361702127</v>
      </c>
      <c r="S5" s="3">
        <f>VLOOKUP(Dashboard!$M$29,Stellenandrang_RGSen!$A$6:$Y$83,COLUMN()-16+(ROW()-3)*3,FALSE)</f>
        <v>62</v>
      </c>
      <c r="T5" s="3">
        <f>VLOOKUP(Dashboard!$M$29,Stellenandrang_RGSen!$A$6:$Y$83,COLUMN()-16+(ROW()-3)*3,FALSE)</f>
        <v>47</v>
      </c>
      <c r="U5" s="3">
        <f t="shared" si="0"/>
        <v>-1</v>
      </c>
      <c r="V5" s="3">
        <f t="shared" si="1"/>
        <v>1.3191489361702127</v>
      </c>
    </row>
    <row r="6" spans="17:22" x14ac:dyDescent="0.25">
      <c r="Q6" s="3" t="s">
        <v>103</v>
      </c>
      <c r="R6" s="3">
        <f>VLOOKUP(Dashboard!$M$29,Stellenandrang_RGSen!$A$6:$Y$83,COLUMN()-16+(ROW()-3)*3,FALSE)</f>
        <v>1.0930232558139534</v>
      </c>
      <c r="S6" s="3">
        <f>VLOOKUP(Dashboard!$M$29,Stellenandrang_RGSen!$A$6:$Y$83,COLUMN()-16+(ROW()-3)*3,FALSE)</f>
        <v>47</v>
      </c>
      <c r="T6" s="3">
        <f>VLOOKUP(Dashboard!$M$29,Stellenandrang_RGSen!$A$6:$Y$83,COLUMN()-16+(ROW()-3)*3,FALSE)</f>
        <v>43</v>
      </c>
      <c r="U6" s="3">
        <f t="shared" si="0"/>
        <v>-1</v>
      </c>
      <c r="V6" s="3">
        <f t="shared" si="1"/>
        <v>1.0930232558139534</v>
      </c>
    </row>
    <row r="7" spans="17:22" x14ac:dyDescent="0.25">
      <c r="Q7" s="3" t="s">
        <v>202</v>
      </c>
      <c r="R7" s="3">
        <f>VLOOKUP(Dashboard!$M$29,Stellenandrang_RGSen!$A$6:$Y$83,COLUMN()-16+(ROW()-3)*3,FALSE)</f>
        <v>1.7</v>
      </c>
      <c r="S7" s="3">
        <f>VLOOKUP(Dashboard!$M$29,Stellenandrang_RGSen!$A$6:$Y$83,COLUMN()-16+(ROW()-3)*3,FALSE)</f>
        <v>17</v>
      </c>
      <c r="T7" s="3">
        <f>VLOOKUP(Dashboard!$M$29,Stellenandrang_RGSen!$A$6:$Y$83,COLUMN()-16+(ROW()-3)*3,FALSE)</f>
        <v>10</v>
      </c>
      <c r="U7" s="3">
        <f t="shared" si="0"/>
        <v>-1</v>
      </c>
      <c r="V7" s="3">
        <f t="shared" si="1"/>
        <v>1.7</v>
      </c>
    </row>
    <row r="8" spans="17:22" x14ac:dyDescent="0.25">
      <c r="Q8" s="3" t="s">
        <v>105</v>
      </c>
      <c r="R8" s="3">
        <f>VLOOKUP(Dashboard!$M$29,Stellenandrang_RGSen!$A$6:$Y$83,COLUMN()-16+(ROW()-3)*3,FALSE)</f>
        <v>0.95454545454545459</v>
      </c>
      <c r="S8" s="3">
        <f>VLOOKUP(Dashboard!$M$29,Stellenandrang_RGSen!$A$6:$Y$83,COLUMN()-16+(ROW()-3)*3,FALSE)</f>
        <v>42</v>
      </c>
      <c r="T8" s="3">
        <f>VLOOKUP(Dashboard!$M$29,Stellenandrang_RGSen!$A$6:$Y$83,COLUMN()-16+(ROW()-3)*3,FALSE)</f>
        <v>44</v>
      </c>
      <c r="U8" s="3">
        <f t="shared" si="0"/>
        <v>-1</v>
      </c>
      <c r="V8" s="3">
        <f t="shared" si="1"/>
        <v>0.95454545454545459</v>
      </c>
    </row>
    <row r="9" spans="17:22" x14ac:dyDescent="0.25">
      <c r="Q9" s="3" t="s">
        <v>106</v>
      </c>
      <c r="R9" s="3">
        <f>VLOOKUP(Dashboard!$M$29,Stellenandrang_RGSen!$A$6:$Y$83,COLUMN()-16+(ROW()-3)*3,FALSE)</f>
        <v>2.5714285714285716</v>
      </c>
      <c r="S9" s="3">
        <f>VLOOKUP(Dashboard!$M$29,Stellenandrang_RGSen!$A$6:$Y$83,COLUMN()-16+(ROW()-3)*3,FALSE)</f>
        <v>36</v>
      </c>
      <c r="T9" s="3">
        <f>VLOOKUP(Dashboard!$M$29,Stellenandrang_RGSen!$A$6:$Y$83,COLUMN()-16+(ROW()-3)*3,FALSE)</f>
        <v>14</v>
      </c>
      <c r="U9" s="3">
        <f t="shared" si="0"/>
        <v>-1</v>
      </c>
      <c r="V9" s="3">
        <f t="shared" si="1"/>
        <v>2.5714285714285716</v>
      </c>
    </row>
    <row r="10" spans="17:22" x14ac:dyDescent="0.25">
      <c r="Q10" s="3" t="s">
        <v>107</v>
      </c>
      <c r="R10" s="3">
        <f>VLOOKUP(Dashboard!$M$29,Stellenandrang_RGSen!$A$6:$Y$83,COLUMN()-16+(ROW()-3)*3,FALSE)</f>
        <v>0.35714285714285715</v>
      </c>
      <c r="S10" s="3">
        <f>VLOOKUP(Dashboard!$M$29,Stellenandrang_RGSen!$A$6:$Y$83,COLUMN()-16+(ROW()-3)*3,FALSE)</f>
        <v>15</v>
      </c>
      <c r="T10" s="3">
        <f>VLOOKUP(Dashboard!$M$29,Stellenandrang_RGSen!$A$6:$Y$83,COLUMN()-16+(ROW()-3)*3,FALSE)</f>
        <v>42</v>
      </c>
      <c r="U10" s="3">
        <f t="shared" si="0"/>
        <v>-1</v>
      </c>
      <c r="V10" s="3">
        <f t="shared" si="1"/>
        <v>0.35714285714285715</v>
      </c>
    </row>
    <row r="11" spans="17:22" x14ac:dyDescent="0.25">
      <c r="R11" s="3"/>
      <c r="S11" s="3"/>
      <c r="T11" s="3"/>
      <c r="U11" s="3"/>
    </row>
    <row r="12" spans="17:22" x14ac:dyDescent="0.25">
      <c r="Q12" s="32"/>
      <c r="R12" s="32"/>
      <c r="S12" s="32"/>
      <c r="T12" s="32"/>
      <c r="U12" s="32"/>
    </row>
    <row r="13" spans="17:22" x14ac:dyDescent="0.25">
      <c r="Q13" s="32"/>
      <c r="R13" s="32">
        <f>COLUMN()</f>
        <v>18</v>
      </c>
      <c r="S13" s="32"/>
      <c r="T13" s="32"/>
      <c r="U13" s="32"/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/>
  <dimension ref="A2:AC83"/>
  <sheetViews>
    <sheetView workbookViewId="0">
      <selection activeCell="M29" sqref="M29:S29"/>
    </sheetView>
  </sheetViews>
  <sheetFormatPr baseColWidth="10" defaultRowHeight="15" x14ac:dyDescent="0.25"/>
  <cols>
    <col min="1" max="1" width="31.140625" bestFit="1" customWidth="1"/>
    <col min="2" max="2" width="11.28515625" hidden="1" customWidth="1"/>
    <col min="3" max="3" width="11.42578125" hidden="1" customWidth="1"/>
    <col min="4" max="4" width="64.42578125" hidden="1" customWidth="1"/>
    <col min="5" max="5" width="11.42578125" hidden="1" customWidth="1"/>
    <col min="6" max="6" width="14.140625" hidden="1" customWidth="1"/>
    <col min="7" max="7" width="40.42578125" hidden="1" customWidth="1"/>
    <col min="8" max="11" width="11.42578125" hidden="1" customWidth="1"/>
    <col min="12" max="12" width="14.140625" hidden="1" customWidth="1"/>
    <col min="13" max="13" width="0" hidden="1" customWidth="1"/>
  </cols>
  <sheetData>
    <row r="2" spans="1:29" ht="21" x14ac:dyDescent="0.35">
      <c r="A2" s="52" t="s">
        <v>119</v>
      </c>
    </row>
    <row r="3" spans="1:29" ht="21" x14ac:dyDescent="0.35">
      <c r="A3" s="53" t="s">
        <v>105</v>
      </c>
      <c r="C3">
        <f>MATCH(A3,Stellenandrang_RGSen!B4:AB4)</f>
        <v>16</v>
      </c>
      <c r="D3" t="s">
        <v>121</v>
      </c>
    </row>
    <row r="4" spans="1:29" x14ac:dyDescent="0.25">
      <c r="C4">
        <v>78</v>
      </c>
      <c r="D4" t="s">
        <v>120</v>
      </c>
    </row>
    <row r="5" spans="1:29" x14ac:dyDescent="0.25">
      <c r="F5" t="s">
        <v>125</v>
      </c>
      <c r="G5" t="s">
        <v>126</v>
      </c>
      <c r="H5" t="s">
        <v>108</v>
      </c>
      <c r="I5" t="s">
        <v>110</v>
      </c>
      <c r="J5" t="s">
        <v>109</v>
      </c>
      <c r="K5" t="s">
        <v>128</v>
      </c>
      <c r="L5" t="s">
        <v>170</v>
      </c>
      <c r="M5" t="s">
        <v>171</v>
      </c>
      <c r="AC5" t="s">
        <v>172</v>
      </c>
    </row>
    <row r="6" spans="1:29" x14ac:dyDescent="0.25">
      <c r="C6">
        <f ca="1">COUNTIF(K6:K83,""&gt;0)</f>
        <v>60</v>
      </c>
      <c r="D6" t="s">
        <v>129</v>
      </c>
      <c r="F6">
        <f t="shared" ref="F6:F37" ca="1" si="0">_xlfn.AGGREGATE(15,6,ROW(Andrang)/(AL+OS)*(AL+OS),ROW()-5)</f>
        <v>7.0000000000000009</v>
      </c>
      <c r="G6" t="str">
        <f t="shared" ref="G6:G37" ca="1" si="1">INDEX(Berufe,F6-5)</f>
        <v>02 - Ackerbau-, Tierzucht-, Gartenbauberufe</v>
      </c>
      <c r="H6">
        <f t="shared" ref="H6:H37" ca="1" si="2">ROUND(INDEX(Andrang,F6-5),1)</f>
        <v>11.5</v>
      </c>
      <c r="I6">
        <f t="shared" ref="I6:I37" ca="1" si="3">INDEX(OS,F6-5)</f>
        <v>4</v>
      </c>
      <c r="J6">
        <f t="shared" ref="J6:J37" ca="1" si="4">INDEX(AL,F6-5)</f>
        <v>46</v>
      </c>
      <c r="K6" t="b">
        <f ca="1">OR(I6&gt;0,J6&gt;0)</f>
        <v>1</v>
      </c>
      <c r="L6">
        <v>1</v>
      </c>
      <c r="M6">
        <f ca="1">IFERROR(IF(H6&gt;0,H6,#N/A),#N/A)</f>
        <v>11.5</v>
      </c>
      <c r="AC6" t="s">
        <v>173</v>
      </c>
    </row>
    <row r="7" spans="1:29" x14ac:dyDescent="0.25">
      <c r="C7" t="s">
        <v>108</v>
      </c>
      <c r="D7" s="50" t="s">
        <v>122</v>
      </c>
      <c r="F7">
        <f t="shared" ca="1" si="0"/>
        <v>8</v>
      </c>
      <c r="G7" t="str">
        <f t="shared" ca="1" si="1"/>
        <v>05 - Techniker/innen für Forstwirtschaft</v>
      </c>
      <c r="H7" t="e">
        <f t="shared" ca="1" si="2"/>
        <v>#VALUE!</v>
      </c>
      <c r="I7">
        <f t="shared" ca="1" si="3"/>
        <v>0</v>
      </c>
      <c r="J7">
        <f t="shared" ca="1" si="4"/>
        <v>1</v>
      </c>
      <c r="K7" t="b">
        <f t="shared" ref="K7:K70" ca="1" si="5">OR(I7&gt;0,J7&gt;0)</f>
        <v>1</v>
      </c>
      <c r="L7">
        <v>2</v>
      </c>
      <c r="M7" t="e">
        <f t="shared" ref="M7:M70" ca="1" si="6">IFERROR(IF(H7&gt;0,H7,#N/A),#N/A)</f>
        <v>#N/A</v>
      </c>
      <c r="AC7" t="s">
        <v>174</v>
      </c>
    </row>
    <row r="8" spans="1:29" x14ac:dyDescent="0.25">
      <c r="C8" t="s">
        <v>109</v>
      </c>
      <c r="D8" s="50" t="s">
        <v>123</v>
      </c>
      <c r="F8">
        <f t="shared" ca="1" si="0"/>
        <v>9</v>
      </c>
      <c r="G8" t="str">
        <f t="shared" ca="1" si="1"/>
        <v>06 - Forstarbeiter/innen, Jagd-, Fischerberufe</v>
      </c>
      <c r="H8" t="e">
        <f t="shared" ca="1" si="2"/>
        <v>#VALUE!</v>
      </c>
      <c r="I8">
        <f t="shared" ca="1" si="3"/>
        <v>0</v>
      </c>
      <c r="J8">
        <f t="shared" ca="1" si="4"/>
        <v>5</v>
      </c>
      <c r="K8" t="b">
        <f t="shared" ca="1" si="5"/>
        <v>1</v>
      </c>
      <c r="L8">
        <v>3</v>
      </c>
      <c r="M8" t="e">
        <f t="shared" ca="1" si="6"/>
        <v>#N/A</v>
      </c>
    </row>
    <row r="9" spans="1:29" x14ac:dyDescent="0.25">
      <c r="C9" t="s">
        <v>110</v>
      </c>
      <c r="D9" s="50" t="s">
        <v>124</v>
      </c>
      <c r="F9">
        <f t="shared" ca="1" si="0"/>
        <v>10</v>
      </c>
      <c r="G9" t="str">
        <f t="shared" ca="1" si="1"/>
        <v>10 - Bergleute und verwandte Berufe</v>
      </c>
      <c r="H9" t="e">
        <f t="shared" ca="1" si="2"/>
        <v>#VALUE!</v>
      </c>
      <c r="I9">
        <f t="shared" ca="1" si="3"/>
        <v>0</v>
      </c>
      <c r="J9">
        <f t="shared" ca="1" si="4"/>
        <v>1</v>
      </c>
      <c r="K9" t="b">
        <f t="shared" ca="1" si="5"/>
        <v>1</v>
      </c>
      <c r="L9">
        <v>4</v>
      </c>
      <c r="M9" t="e">
        <f t="shared" ca="1" si="6"/>
        <v>#N/A</v>
      </c>
      <c r="AC9" t="s">
        <v>175</v>
      </c>
    </row>
    <row r="10" spans="1:29" x14ac:dyDescent="0.25">
      <c r="C10" t="s">
        <v>126</v>
      </c>
      <c r="D10" s="50" t="s">
        <v>127</v>
      </c>
      <c r="F10">
        <f t="shared" ca="1" si="0"/>
        <v>12</v>
      </c>
      <c r="G10" t="str">
        <f t="shared" ca="1" si="1"/>
        <v>12 - Steingewinner/in</v>
      </c>
      <c r="H10" t="e">
        <f t="shared" ca="1" si="2"/>
        <v>#VALUE!</v>
      </c>
      <c r="I10">
        <f t="shared" ca="1" si="3"/>
        <v>0</v>
      </c>
      <c r="J10">
        <f t="shared" ca="1" si="4"/>
        <v>2</v>
      </c>
      <c r="K10" t="b">
        <f t="shared" ca="1" si="5"/>
        <v>1</v>
      </c>
      <c r="L10">
        <v>5</v>
      </c>
      <c r="M10" t="e">
        <f t="shared" ca="1" si="6"/>
        <v>#N/A</v>
      </c>
      <c r="AC10" t="s">
        <v>176</v>
      </c>
    </row>
    <row r="11" spans="1:29" x14ac:dyDescent="0.25">
      <c r="F11">
        <f t="shared" ca="1" si="0"/>
        <v>13</v>
      </c>
      <c r="G11" t="str">
        <f t="shared" ca="1" si="1"/>
        <v>13 - Steinbearbeiter/innen und verwandte Berufe</v>
      </c>
      <c r="H11" t="e">
        <f t="shared" ca="1" si="2"/>
        <v>#VALUE!</v>
      </c>
      <c r="I11">
        <f t="shared" ca="1" si="3"/>
        <v>0</v>
      </c>
      <c r="J11">
        <f t="shared" ca="1" si="4"/>
        <v>5</v>
      </c>
      <c r="K11" t="b">
        <f t="shared" ca="1" si="5"/>
        <v>1</v>
      </c>
      <c r="L11">
        <v>6</v>
      </c>
      <c r="M11" t="e">
        <f t="shared" ca="1" si="6"/>
        <v>#N/A</v>
      </c>
      <c r="AC11" t="s">
        <v>177</v>
      </c>
    </row>
    <row r="12" spans="1:29" x14ac:dyDescent="0.25">
      <c r="C12" t="s">
        <v>130</v>
      </c>
      <c r="D12" s="50" t="s">
        <v>131</v>
      </c>
      <c r="F12">
        <f t="shared" ca="1" si="0"/>
        <v>14</v>
      </c>
      <c r="G12" t="str">
        <f t="shared" ca="1" si="1"/>
        <v>14 - Ziegelmacher/innen, Keramiker/innen</v>
      </c>
      <c r="H12" t="e">
        <f t="shared" ca="1" si="2"/>
        <v>#VALUE!</v>
      </c>
      <c r="I12">
        <f t="shared" ca="1" si="3"/>
        <v>0</v>
      </c>
      <c r="J12">
        <f t="shared" ca="1" si="4"/>
        <v>1</v>
      </c>
      <c r="K12" t="b">
        <f t="shared" ca="1" si="5"/>
        <v>1</v>
      </c>
      <c r="L12">
        <v>7</v>
      </c>
      <c r="M12" t="e">
        <f t="shared" ca="1" si="6"/>
        <v>#N/A</v>
      </c>
      <c r="AC12" t="s">
        <v>178</v>
      </c>
    </row>
    <row r="13" spans="1:29" x14ac:dyDescent="0.25">
      <c r="C13" t="s">
        <v>132</v>
      </c>
      <c r="D13" s="50" t="s">
        <v>133</v>
      </c>
      <c r="F13">
        <f t="shared" ca="1" si="0"/>
        <v>16</v>
      </c>
      <c r="G13" t="str">
        <f t="shared" ca="1" si="1"/>
        <v>16 - Bauberufe</v>
      </c>
      <c r="H13">
        <f t="shared" ca="1" si="2"/>
        <v>1</v>
      </c>
      <c r="I13">
        <f t="shared" ca="1" si="3"/>
        <v>44</v>
      </c>
      <c r="J13">
        <f t="shared" ca="1" si="4"/>
        <v>42</v>
      </c>
      <c r="K13" t="b">
        <f t="shared" ca="1" si="5"/>
        <v>1</v>
      </c>
      <c r="L13">
        <v>8</v>
      </c>
      <c r="M13">
        <f t="shared" ca="1" si="6"/>
        <v>1</v>
      </c>
    </row>
    <row r="14" spans="1:29" x14ac:dyDescent="0.25">
      <c r="C14" t="s">
        <v>134</v>
      </c>
      <c r="D14" s="50" t="s">
        <v>135</v>
      </c>
      <c r="F14">
        <f t="shared" ca="1" si="0"/>
        <v>17</v>
      </c>
      <c r="G14" t="str">
        <f t="shared" ca="1" si="1"/>
        <v>17 - Bauberufe</v>
      </c>
      <c r="H14">
        <f t="shared" ca="1" si="2"/>
        <v>2.2000000000000002</v>
      </c>
      <c r="I14">
        <f t="shared" ca="1" si="3"/>
        <v>27</v>
      </c>
      <c r="J14">
        <f t="shared" ca="1" si="4"/>
        <v>60</v>
      </c>
      <c r="K14" t="b">
        <f t="shared" ca="1" si="5"/>
        <v>1</v>
      </c>
      <c r="L14">
        <v>9</v>
      </c>
      <c r="M14">
        <f t="shared" ca="1" si="6"/>
        <v>2.2000000000000002</v>
      </c>
      <c r="AC14" t="s">
        <v>179</v>
      </c>
    </row>
    <row r="15" spans="1:29" x14ac:dyDescent="0.25">
      <c r="C15" t="s">
        <v>136</v>
      </c>
      <c r="D15" s="50" t="s">
        <v>137</v>
      </c>
      <c r="F15">
        <f t="shared" ca="1" si="0"/>
        <v>19</v>
      </c>
      <c r="G15" t="str">
        <f t="shared" ca="1" si="1"/>
        <v>19 - Schmied(e)innen, Schlosser/innen, Werkzeugmacher/innen</v>
      </c>
      <c r="H15">
        <f t="shared" ca="1" si="2"/>
        <v>0.9</v>
      </c>
      <c r="I15">
        <f t="shared" ca="1" si="3"/>
        <v>37</v>
      </c>
      <c r="J15">
        <f t="shared" ca="1" si="4"/>
        <v>33</v>
      </c>
      <c r="K15" t="b">
        <f t="shared" ca="1" si="5"/>
        <v>1</v>
      </c>
      <c r="L15">
        <v>10</v>
      </c>
      <c r="M15">
        <f t="shared" ca="1" si="6"/>
        <v>0.9</v>
      </c>
      <c r="AC15" t="s">
        <v>180</v>
      </c>
    </row>
    <row r="16" spans="1:29" x14ac:dyDescent="0.25">
      <c r="F16">
        <f t="shared" ca="1" si="0"/>
        <v>20</v>
      </c>
      <c r="G16" t="str">
        <f t="shared" ca="1" si="1"/>
        <v>20 - Maschineneinrichter/innen, Berufe der masch. Metallbearb.</v>
      </c>
      <c r="H16">
        <f t="shared" ca="1" si="2"/>
        <v>0.7</v>
      </c>
      <c r="I16">
        <f t="shared" ca="1" si="3"/>
        <v>7</v>
      </c>
      <c r="J16">
        <f t="shared" ca="1" si="4"/>
        <v>5</v>
      </c>
      <c r="K16" t="b">
        <f t="shared" ca="1" si="5"/>
        <v>1</v>
      </c>
      <c r="L16">
        <v>11</v>
      </c>
      <c r="M16">
        <f t="shared" ca="1" si="6"/>
        <v>0.7</v>
      </c>
      <c r="AC16" t="s">
        <v>181</v>
      </c>
    </row>
    <row r="17" spans="6:13" x14ac:dyDescent="0.25">
      <c r="F17">
        <f t="shared" ca="1" si="0"/>
        <v>21</v>
      </c>
      <c r="G17" t="str">
        <f t="shared" ca="1" si="1"/>
        <v>21 - Spengler/innen, Rohrinstallateure, Metallverbinder/innen</v>
      </c>
      <c r="H17">
        <f t="shared" ca="1" si="2"/>
        <v>0.3</v>
      </c>
      <c r="I17">
        <f t="shared" ca="1" si="3"/>
        <v>64</v>
      </c>
      <c r="J17">
        <f t="shared" ca="1" si="4"/>
        <v>19</v>
      </c>
      <c r="K17" t="b">
        <f t="shared" ca="1" si="5"/>
        <v>1</v>
      </c>
      <c r="L17">
        <v>12</v>
      </c>
      <c r="M17">
        <f t="shared" ca="1" si="6"/>
        <v>0.3</v>
      </c>
    </row>
    <row r="18" spans="6:13" x14ac:dyDescent="0.25">
      <c r="F18">
        <f t="shared" ca="1" si="0"/>
        <v>22</v>
      </c>
      <c r="G18" t="str">
        <f t="shared" ca="1" si="1"/>
        <v>22 - Mechaniker/innen u. verwandte Ber., Schmuckwarenmacher/innen</v>
      </c>
      <c r="H18">
        <f t="shared" ca="1" si="2"/>
        <v>0.7</v>
      </c>
      <c r="I18">
        <f t="shared" ca="1" si="3"/>
        <v>51</v>
      </c>
      <c r="J18">
        <f t="shared" ca="1" si="4"/>
        <v>37</v>
      </c>
      <c r="K18" t="b">
        <f t="shared" ca="1" si="5"/>
        <v>1</v>
      </c>
      <c r="L18">
        <v>13</v>
      </c>
      <c r="M18">
        <f t="shared" ca="1" si="6"/>
        <v>0.7</v>
      </c>
    </row>
    <row r="19" spans="6:13" x14ac:dyDescent="0.25">
      <c r="F19">
        <f t="shared" ca="1" si="0"/>
        <v>23</v>
      </c>
      <c r="G19" t="str">
        <f t="shared" ca="1" si="1"/>
        <v>23 - Übrige Metallwarenmacher/innen,Met.-oberflächenveredler/innen</v>
      </c>
      <c r="H19">
        <f t="shared" ca="1" si="2"/>
        <v>1.8</v>
      </c>
      <c r="I19">
        <f t="shared" ca="1" si="3"/>
        <v>4</v>
      </c>
      <c r="J19">
        <f t="shared" ca="1" si="4"/>
        <v>7</v>
      </c>
      <c r="K19" t="b">
        <f t="shared" ca="1" si="5"/>
        <v>1</v>
      </c>
      <c r="L19">
        <v>14</v>
      </c>
      <c r="M19">
        <f t="shared" ca="1" si="6"/>
        <v>1.8</v>
      </c>
    </row>
    <row r="20" spans="6:13" x14ac:dyDescent="0.25">
      <c r="F20">
        <f t="shared" ca="1" si="0"/>
        <v>24</v>
      </c>
      <c r="G20" t="str">
        <f t="shared" ca="1" si="1"/>
        <v>24 - Elektriker/innen</v>
      </c>
      <c r="H20">
        <f t="shared" ca="1" si="2"/>
        <v>0.6</v>
      </c>
      <c r="I20">
        <f t="shared" ca="1" si="3"/>
        <v>71</v>
      </c>
      <c r="J20">
        <f t="shared" ca="1" si="4"/>
        <v>41</v>
      </c>
      <c r="K20" t="b">
        <f t="shared" ca="1" si="5"/>
        <v>1</v>
      </c>
      <c r="L20">
        <v>15</v>
      </c>
      <c r="M20">
        <f t="shared" ca="1" si="6"/>
        <v>0.6</v>
      </c>
    </row>
    <row r="21" spans="6:13" x14ac:dyDescent="0.25">
      <c r="F21">
        <f t="shared" ca="1" si="0"/>
        <v>25</v>
      </c>
      <c r="G21" t="str">
        <f t="shared" ca="1" si="1"/>
        <v>25 - Holzverarbeiter/innen</v>
      </c>
      <c r="H21">
        <f t="shared" ca="1" si="2"/>
        <v>0.5</v>
      </c>
      <c r="I21">
        <f t="shared" ca="1" si="3"/>
        <v>34</v>
      </c>
      <c r="J21">
        <f t="shared" ca="1" si="4"/>
        <v>17</v>
      </c>
      <c r="K21" t="b">
        <f t="shared" ca="1" si="5"/>
        <v>1</v>
      </c>
      <c r="L21">
        <v>16</v>
      </c>
      <c r="M21">
        <f t="shared" ca="1" si="6"/>
        <v>0.5</v>
      </c>
    </row>
    <row r="22" spans="6:13" x14ac:dyDescent="0.25">
      <c r="F22">
        <f t="shared" ca="1" si="0"/>
        <v>28</v>
      </c>
      <c r="G22" t="str">
        <f t="shared" ca="1" si="1"/>
        <v>28 - Textilberufe</v>
      </c>
      <c r="H22" t="e">
        <f t="shared" ca="1" si="2"/>
        <v>#VALUE!</v>
      </c>
      <c r="I22">
        <f t="shared" ca="1" si="3"/>
        <v>0</v>
      </c>
      <c r="J22">
        <f t="shared" ca="1" si="4"/>
        <v>1</v>
      </c>
      <c r="K22" t="b">
        <f t="shared" ca="1" si="5"/>
        <v>1</v>
      </c>
      <c r="L22">
        <v>17</v>
      </c>
      <c r="M22" t="e">
        <f t="shared" ca="1" si="6"/>
        <v>#N/A</v>
      </c>
    </row>
    <row r="23" spans="6:13" x14ac:dyDescent="0.25">
      <c r="F23">
        <f t="shared" ca="1" si="0"/>
        <v>30</v>
      </c>
      <c r="G23" t="str">
        <f t="shared" ca="1" si="1"/>
        <v>30 - Bekleidungshersteller/innen, andere Textilverarbeiter/innen</v>
      </c>
      <c r="H23">
        <f t="shared" ca="1" si="2"/>
        <v>3</v>
      </c>
      <c r="I23">
        <f t="shared" ca="1" si="3"/>
        <v>1</v>
      </c>
      <c r="J23">
        <f t="shared" ca="1" si="4"/>
        <v>3</v>
      </c>
      <c r="K23" t="b">
        <f t="shared" ca="1" si="5"/>
        <v>1</v>
      </c>
      <c r="L23">
        <v>18</v>
      </c>
      <c r="M23">
        <f t="shared" ca="1" si="6"/>
        <v>3</v>
      </c>
    </row>
    <row r="24" spans="6:13" x14ac:dyDescent="0.25">
      <c r="F24">
        <f t="shared" ca="1" si="0"/>
        <v>31</v>
      </c>
      <c r="G24" t="str">
        <f t="shared" ca="1" si="1"/>
        <v>31 - Bekleidungshersteller/innen, andere Textilverarbeiter/innen</v>
      </c>
      <c r="H24">
        <f t="shared" ca="1" si="2"/>
        <v>3</v>
      </c>
      <c r="I24">
        <f t="shared" ca="1" si="3"/>
        <v>1</v>
      </c>
      <c r="J24">
        <f t="shared" ca="1" si="4"/>
        <v>3</v>
      </c>
      <c r="K24" t="b">
        <f t="shared" ca="1" si="5"/>
        <v>1</v>
      </c>
      <c r="L24">
        <v>19</v>
      </c>
      <c r="M24">
        <f t="shared" ca="1" si="6"/>
        <v>3</v>
      </c>
    </row>
    <row r="25" spans="6:13" x14ac:dyDescent="0.25">
      <c r="F25">
        <f t="shared" ca="1" si="0"/>
        <v>34</v>
      </c>
      <c r="G25" t="str">
        <f t="shared" ca="1" si="1"/>
        <v>34 - Grafische Berufe</v>
      </c>
      <c r="H25" t="e">
        <f t="shared" ca="1" si="2"/>
        <v>#VALUE!</v>
      </c>
      <c r="I25">
        <f t="shared" ca="1" si="3"/>
        <v>0</v>
      </c>
      <c r="J25">
        <f t="shared" ca="1" si="4"/>
        <v>6</v>
      </c>
      <c r="K25" t="b">
        <f t="shared" ca="1" si="5"/>
        <v>1</v>
      </c>
      <c r="L25">
        <v>20</v>
      </c>
      <c r="M25" t="e">
        <f t="shared" ca="1" si="6"/>
        <v>#N/A</v>
      </c>
    </row>
    <row r="26" spans="6:13" x14ac:dyDescent="0.25">
      <c r="F26">
        <f t="shared" ca="1" si="0"/>
        <v>35</v>
      </c>
      <c r="G26" t="str">
        <f t="shared" ca="1" si="1"/>
        <v>35 - Chemie-, Gummiarbeiter/innen, Kunststoffverarbeiter/innen</v>
      </c>
      <c r="H26">
        <f t="shared" ca="1" si="2"/>
        <v>8</v>
      </c>
      <c r="I26">
        <f t="shared" ca="1" si="3"/>
        <v>1</v>
      </c>
      <c r="J26">
        <f t="shared" ca="1" si="4"/>
        <v>8</v>
      </c>
      <c r="K26" t="b">
        <f t="shared" ca="1" si="5"/>
        <v>1</v>
      </c>
      <c r="L26">
        <v>21</v>
      </c>
      <c r="M26">
        <f t="shared" ca="1" si="6"/>
        <v>8</v>
      </c>
    </row>
    <row r="27" spans="6:13" x14ac:dyDescent="0.25">
      <c r="F27">
        <f t="shared" ca="1" si="0"/>
        <v>36</v>
      </c>
      <c r="G27" t="str">
        <f t="shared" ca="1" si="1"/>
        <v>36 - Nahrungs- und Genußmittelhersteller/innen</v>
      </c>
      <c r="H27">
        <f t="shared" ca="1" si="2"/>
        <v>4</v>
      </c>
      <c r="I27">
        <f t="shared" ca="1" si="3"/>
        <v>4</v>
      </c>
      <c r="J27">
        <f t="shared" ca="1" si="4"/>
        <v>16</v>
      </c>
      <c r="K27" t="b">
        <f t="shared" ca="1" si="5"/>
        <v>1</v>
      </c>
      <c r="L27">
        <v>22</v>
      </c>
      <c r="M27">
        <f t="shared" ca="1" si="6"/>
        <v>4</v>
      </c>
    </row>
    <row r="28" spans="6:13" x14ac:dyDescent="0.25">
      <c r="F28">
        <f t="shared" ca="1" si="0"/>
        <v>38</v>
      </c>
      <c r="G28" t="str">
        <f t="shared" ca="1" si="1"/>
        <v>38 - Maschinist(en)innen, Heizer/innen</v>
      </c>
      <c r="H28">
        <f t="shared" ca="1" si="2"/>
        <v>11</v>
      </c>
      <c r="I28">
        <f t="shared" ca="1" si="3"/>
        <v>2</v>
      </c>
      <c r="J28">
        <f t="shared" ca="1" si="4"/>
        <v>22</v>
      </c>
      <c r="K28" t="b">
        <f t="shared" ca="1" si="5"/>
        <v>1</v>
      </c>
      <c r="L28">
        <v>23</v>
      </c>
      <c r="M28">
        <f t="shared" ca="1" si="6"/>
        <v>11</v>
      </c>
    </row>
    <row r="29" spans="6:13" x14ac:dyDescent="0.25">
      <c r="F29">
        <f t="shared" ca="1" si="0"/>
        <v>39</v>
      </c>
      <c r="G29" t="str">
        <f t="shared" ca="1" si="1"/>
        <v>39 - Hilfsberufe allgemeiner Art</v>
      </c>
      <c r="H29">
        <f t="shared" ca="1" si="2"/>
        <v>16.100000000000001</v>
      </c>
      <c r="I29">
        <f t="shared" ca="1" si="3"/>
        <v>15</v>
      </c>
      <c r="J29">
        <f t="shared" ca="1" si="4"/>
        <v>241</v>
      </c>
      <c r="K29" t="b">
        <f t="shared" ca="1" si="5"/>
        <v>1</v>
      </c>
      <c r="L29">
        <v>24</v>
      </c>
      <c r="M29">
        <f t="shared" ca="1" si="6"/>
        <v>16.100000000000001</v>
      </c>
    </row>
    <row r="30" spans="6:13" x14ac:dyDescent="0.25">
      <c r="F30">
        <f t="shared" ca="1" si="0"/>
        <v>40</v>
      </c>
      <c r="G30" t="str">
        <f t="shared" ca="1" si="1"/>
        <v>40 - Händler/innen, Ein- und Verkäufer/innen</v>
      </c>
      <c r="H30">
        <f t="shared" ca="1" si="2"/>
        <v>5.7</v>
      </c>
      <c r="I30">
        <f t="shared" ca="1" si="3"/>
        <v>43</v>
      </c>
      <c r="J30">
        <f t="shared" ca="1" si="4"/>
        <v>247</v>
      </c>
      <c r="K30" t="b">
        <f t="shared" ca="1" si="5"/>
        <v>1</v>
      </c>
      <c r="L30">
        <v>25</v>
      </c>
      <c r="M30">
        <f t="shared" ca="1" si="6"/>
        <v>5.7</v>
      </c>
    </row>
    <row r="31" spans="6:13" x14ac:dyDescent="0.25">
      <c r="F31">
        <f t="shared" ca="1" si="0"/>
        <v>41</v>
      </c>
      <c r="G31" t="str">
        <f t="shared" ca="1" si="1"/>
        <v>41 - Handelsvertreter/innen, Werbefachl.,Vermitt. u. verw. Berufe</v>
      </c>
      <c r="H31">
        <f t="shared" ca="1" si="2"/>
        <v>3</v>
      </c>
      <c r="I31">
        <f t="shared" ca="1" si="3"/>
        <v>22</v>
      </c>
      <c r="J31">
        <f t="shared" ca="1" si="4"/>
        <v>66</v>
      </c>
      <c r="K31" t="b">
        <f t="shared" ca="1" si="5"/>
        <v>1</v>
      </c>
      <c r="L31">
        <v>26</v>
      </c>
      <c r="M31">
        <f t="shared" ca="1" si="6"/>
        <v>3</v>
      </c>
    </row>
    <row r="32" spans="6:13" x14ac:dyDescent="0.25">
      <c r="F32">
        <f t="shared" ca="1" si="0"/>
        <v>42</v>
      </c>
      <c r="G32" t="str">
        <f t="shared" ca="1" si="1"/>
        <v>42 - Landverkehrsberufe</v>
      </c>
      <c r="H32">
        <f t="shared" ca="1" si="2"/>
        <v>5.6</v>
      </c>
      <c r="I32">
        <f t="shared" ca="1" si="3"/>
        <v>11</v>
      </c>
      <c r="J32">
        <f t="shared" ca="1" si="4"/>
        <v>62</v>
      </c>
      <c r="K32" t="b">
        <f t="shared" ca="1" si="5"/>
        <v>1</v>
      </c>
      <c r="L32">
        <v>27</v>
      </c>
      <c r="M32">
        <f t="shared" ca="1" si="6"/>
        <v>5.6</v>
      </c>
    </row>
    <row r="33" spans="6:13" x14ac:dyDescent="0.25">
      <c r="F33">
        <f t="shared" ca="1" si="0"/>
        <v>45</v>
      </c>
      <c r="G33" t="str">
        <f t="shared" ca="1" si="1"/>
        <v>45 - Nachrichtenverkehrsberufe</v>
      </c>
      <c r="H33">
        <f t="shared" ca="1" si="2"/>
        <v>4</v>
      </c>
      <c r="I33">
        <f t="shared" ca="1" si="3"/>
        <v>1</v>
      </c>
      <c r="J33">
        <f t="shared" ca="1" si="4"/>
        <v>4</v>
      </c>
      <c r="K33" t="b">
        <f t="shared" ca="1" si="5"/>
        <v>1</v>
      </c>
      <c r="L33">
        <v>28</v>
      </c>
      <c r="M33">
        <f t="shared" ca="1" si="6"/>
        <v>4</v>
      </c>
    </row>
    <row r="34" spans="6:13" x14ac:dyDescent="0.25">
      <c r="F34">
        <f t="shared" ca="1" si="0"/>
        <v>46</v>
      </c>
      <c r="G34" t="str">
        <f t="shared" ca="1" si="1"/>
        <v>46 - Speditions-, Fremdenverkehrsfachleute (m./w.)</v>
      </c>
      <c r="H34">
        <f t="shared" ca="1" si="2"/>
        <v>0.8</v>
      </c>
      <c r="I34">
        <f t="shared" ca="1" si="3"/>
        <v>4</v>
      </c>
      <c r="J34">
        <f t="shared" ca="1" si="4"/>
        <v>3</v>
      </c>
      <c r="K34" t="b">
        <f t="shared" ca="1" si="5"/>
        <v>1</v>
      </c>
      <c r="L34">
        <v>29</v>
      </c>
      <c r="M34">
        <f t="shared" ca="1" si="6"/>
        <v>0.8</v>
      </c>
    </row>
    <row r="35" spans="6:13" x14ac:dyDescent="0.25">
      <c r="F35">
        <f t="shared" ca="1" si="0"/>
        <v>47</v>
      </c>
      <c r="G35" t="str">
        <f t="shared" ca="1" si="1"/>
        <v>47 - Transportarbeiter/innen</v>
      </c>
      <c r="H35" t="e">
        <f t="shared" ca="1" si="2"/>
        <v>#VALUE!</v>
      </c>
      <c r="I35">
        <f t="shared" ca="1" si="3"/>
        <v>0</v>
      </c>
      <c r="J35">
        <f t="shared" ca="1" si="4"/>
        <v>9</v>
      </c>
      <c r="K35" t="b">
        <f t="shared" ca="1" si="5"/>
        <v>1</v>
      </c>
      <c r="L35">
        <v>30</v>
      </c>
      <c r="M35" t="e">
        <f t="shared" ca="1" si="6"/>
        <v>#N/A</v>
      </c>
    </row>
    <row r="36" spans="6:13" x14ac:dyDescent="0.25">
      <c r="F36">
        <f t="shared" ca="1" si="0"/>
        <v>49</v>
      </c>
      <c r="G36" t="str">
        <f t="shared" ca="1" si="1"/>
        <v>50 - Hoteliers (m./w.), Gastwirt(e)innen und verw. leit. Berufe</v>
      </c>
      <c r="H36">
        <f t="shared" ca="1" si="2"/>
        <v>20</v>
      </c>
      <c r="I36">
        <f t="shared" ca="1" si="3"/>
        <v>1</v>
      </c>
      <c r="J36">
        <f t="shared" ca="1" si="4"/>
        <v>20</v>
      </c>
      <c r="K36" t="b">
        <f t="shared" ca="1" si="5"/>
        <v>1</v>
      </c>
      <c r="L36">
        <v>31</v>
      </c>
      <c r="M36">
        <f t="shared" ca="1" si="6"/>
        <v>20</v>
      </c>
    </row>
    <row r="37" spans="6:13" x14ac:dyDescent="0.25">
      <c r="F37">
        <f t="shared" ca="1" si="0"/>
        <v>50</v>
      </c>
      <c r="G37" t="str">
        <f t="shared" ca="1" si="1"/>
        <v>51 - Hotel- und Gaststättenberufe anderer Art</v>
      </c>
      <c r="H37">
        <f t="shared" ca="1" si="2"/>
        <v>13.2</v>
      </c>
      <c r="I37">
        <f t="shared" ca="1" si="3"/>
        <v>13</v>
      </c>
      <c r="J37">
        <f t="shared" ca="1" si="4"/>
        <v>171</v>
      </c>
      <c r="K37" t="b">
        <f t="shared" ca="1" si="5"/>
        <v>1</v>
      </c>
      <c r="L37">
        <v>32</v>
      </c>
      <c r="M37">
        <f t="shared" ca="1" si="6"/>
        <v>13.2</v>
      </c>
    </row>
    <row r="38" spans="6:13" x14ac:dyDescent="0.25">
      <c r="F38">
        <f t="shared" ref="F38:F69" ca="1" si="7">_xlfn.AGGREGATE(15,6,ROW(Andrang)/(AL+OS)*(AL+OS),ROW()-5)</f>
        <v>51</v>
      </c>
      <c r="G38" t="str">
        <f t="shared" ref="G38:G69" ca="1" si="8">INDEX(Berufe,F38-5)</f>
        <v>52 - Köch(e)innen, Küchengehilf(en)innen</v>
      </c>
      <c r="H38">
        <f t="shared" ref="H38:H69" ca="1" si="9">ROUND(INDEX(Andrang,F38-5),1)</f>
        <v>4.5</v>
      </c>
      <c r="I38">
        <f t="shared" ref="I38:I69" ca="1" si="10">INDEX(OS,F38-5)</f>
        <v>22</v>
      </c>
      <c r="J38">
        <f t="shared" ref="J38:J69" ca="1" si="11">INDEX(AL,F38-5)</f>
        <v>100</v>
      </c>
      <c r="K38" t="b">
        <f t="shared" ca="1" si="5"/>
        <v>1</v>
      </c>
      <c r="L38">
        <v>33</v>
      </c>
      <c r="M38">
        <f t="shared" ca="1" si="6"/>
        <v>4.5</v>
      </c>
    </row>
    <row r="39" spans="6:13" x14ac:dyDescent="0.25">
      <c r="F39">
        <f t="shared" ca="1" si="7"/>
        <v>52</v>
      </c>
      <c r="G39" t="str">
        <f t="shared" ca="1" si="8"/>
        <v>53 - Haushälter/innen, Hausgehilf(en)innen, Hauswart(e)innen</v>
      </c>
      <c r="H39" t="e">
        <f t="shared" ca="1" si="9"/>
        <v>#VALUE!</v>
      </c>
      <c r="I39">
        <f t="shared" ca="1" si="10"/>
        <v>0</v>
      </c>
      <c r="J39">
        <f t="shared" ca="1" si="11"/>
        <v>51</v>
      </c>
      <c r="K39" t="b">
        <f t="shared" ca="1" si="5"/>
        <v>1</v>
      </c>
      <c r="L39">
        <v>34</v>
      </c>
      <c r="M39" t="e">
        <f t="shared" ca="1" si="6"/>
        <v>#N/A</v>
      </c>
    </row>
    <row r="40" spans="6:13" x14ac:dyDescent="0.25">
      <c r="F40">
        <f t="shared" ca="1" si="7"/>
        <v>53</v>
      </c>
      <c r="G40" t="str">
        <f t="shared" ca="1" si="8"/>
        <v>54 - Rauchfangkehrer/innen, Gebäudereiniger/innen</v>
      </c>
      <c r="H40">
        <f t="shared" ca="1" si="9"/>
        <v>18</v>
      </c>
      <c r="I40">
        <f t="shared" ca="1" si="10"/>
        <v>3</v>
      </c>
      <c r="J40">
        <f t="shared" ca="1" si="11"/>
        <v>54</v>
      </c>
      <c r="K40" t="b">
        <f t="shared" ca="1" si="5"/>
        <v>1</v>
      </c>
      <c r="L40">
        <v>35</v>
      </c>
      <c r="M40">
        <f t="shared" ca="1" si="6"/>
        <v>18</v>
      </c>
    </row>
    <row r="41" spans="6:13" x14ac:dyDescent="0.25">
      <c r="F41">
        <f t="shared" ca="1" si="7"/>
        <v>54</v>
      </c>
      <c r="G41" t="str">
        <f t="shared" ca="1" si="8"/>
        <v>55 - Chemischputzer/innen, Wäscher/innen, Bügler/innen</v>
      </c>
      <c r="H41" t="e">
        <f t="shared" ca="1" si="9"/>
        <v>#VALUE!</v>
      </c>
      <c r="I41">
        <f t="shared" ca="1" si="10"/>
        <v>0</v>
      </c>
      <c r="J41">
        <f t="shared" ca="1" si="11"/>
        <v>9</v>
      </c>
      <c r="K41" t="b">
        <f t="shared" ca="1" si="5"/>
        <v>1</v>
      </c>
      <c r="L41">
        <v>36</v>
      </c>
      <c r="M41" t="e">
        <f t="shared" ca="1" si="6"/>
        <v>#N/A</v>
      </c>
    </row>
    <row r="42" spans="6:13" x14ac:dyDescent="0.25">
      <c r="F42">
        <f t="shared" ca="1" si="7"/>
        <v>55</v>
      </c>
      <c r="G42" t="str">
        <f t="shared" ca="1" si="8"/>
        <v>56 - Reinigungsberufe anderer Art</v>
      </c>
      <c r="H42" t="e">
        <f t="shared" ca="1" si="9"/>
        <v>#VALUE!</v>
      </c>
      <c r="I42">
        <f t="shared" ca="1" si="10"/>
        <v>0</v>
      </c>
      <c r="J42">
        <f t="shared" ca="1" si="11"/>
        <v>8</v>
      </c>
      <c r="K42" t="b">
        <f t="shared" ca="1" si="5"/>
        <v>1</v>
      </c>
      <c r="L42">
        <v>37</v>
      </c>
      <c r="M42" t="e">
        <f t="shared" ca="1" si="6"/>
        <v>#N/A</v>
      </c>
    </row>
    <row r="43" spans="6:13" x14ac:dyDescent="0.25">
      <c r="F43">
        <f t="shared" ca="1" si="7"/>
        <v>56</v>
      </c>
      <c r="G43" t="str">
        <f t="shared" ca="1" si="8"/>
        <v>57 - Friseur(e)innen, Schönheitspfleger/innen und verw. Berufe</v>
      </c>
      <c r="H43">
        <f t="shared" ca="1" si="9"/>
        <v>3.3</v>
      </c>
      <c r="I43">
        <f t="shared" ca="1" si="10"/>
        <v>9</v>
      </c>
      <c r="J43">
        <f t="shared" ca="1" si="11"/>
        <v>30</v>
      </c>
      <c r="K43" t="b">
        <f t="shared" ca="1" si="5"/>
        <v>1</v>
      </c>
      <c r="L43">
        <v>38</v>
      </c>
      <c r="M43">
        <f t="shared" ca="1" si="6"/>
        <v>3.3</v>
      </c>
    </row>
    <row r="44" spans="6:13" x14ac:dyDescent="0.25">
      <c r="F44">
        <f t="shared" ca="1" si="7"/>
        <v>57</v>
      </c>
      <c r="G44" t="str">
        <f t="shared" ca="1" si="8"/>
        <v>58 - Dienstleistungsberufe des Gesundheitswesen</v>
      </c>
      <c r="H44" t="e">
        <f t="shared" ca="1" si="9"/>
        <v>#VALUE!</v>
      </c>
      <c r="I44">
        <f t="shared" ca="1" si="10"/>
        <v>0</v>
      </c>
      <c r="J44">
        <f t="shared" ca="1" si="11"/>
        <v>2</v>
      </c>
      <c r="K44" t="b">
        <f t="shared" ca="1" si="5"/>
        <v>1</v>
      </c>
      <c r="L44">
        <v>39</v>
      </c>
      <c r="M44" t="e">
        <f t="shared" ca="1" si="6"/>
        <v>#N/A</v>
      </c>
    </row>
    <row r="45" spans="6:13" x14ac:dyDescent="0.25">
      <c r="F45">
        <f t="shared" ca="1" si="7"/>
        <v>58</v>
      </c>
      <c r="G45" t="str">
        <f t="shared" ca="1" si="8"/>
        <v>59 - Übrige Dienstleistungsberufe</v>
      </c>
      <c r="H45" t="e">
        <f t="shared" ca="1" si="9"/>
        <v>#VALUE!</v>
      </c>
      <c r="I45">
        <f t="shared" ca="1" si="10"/>
        <v>0</v>
      </c>
      <c r="J45">
        <f t="shared" ca="1" si="11"/>
        <v>20</v>
      </c>
      <c r="K45" t="b">
        <f t="shared" ca="1" si="5"/>
        <v>1</v>
      </c>
      <c r="L45">
        <v>40</v>
      </c>
      <c r="M45" t="e">
        <f t="shared" ca="1" si="6"/>
        <v>#N/A</v>
      </c>
    </row>
    <row r="46" spans="6:13" x14ac:dyDescent="0.25">
      <c r="F46">
        <f t="shared" ca="1" si="7"/>
        <v>60</v>
      </c>
      <c r="G46" t="str">
        <f t="shared" ca="1" si="8"/>
        <v>61 - Architekt(en)innen, Techniker/innen für Bauw., Vermessungsw.</v>
      </c>
      <c r="H46">
        <f t="shared" ca="1" si="9"/>
        <v>2.2000000000000002</v>
      </c>
      <c r="I46">
        <f t="shared" ca="1" si="10"/>
        <v>12</v>
      </c>
      <c r="J46">
        <f t="shared" ca="1" si="11"/>
        <v>26</v>
      </c>
      <c r="K46" t="b">
        <f t="shared" ca="1" si="5"/>
        <v>1</v>
      </c>
      <c r="L46">
        <v>41</v>
      </c>
      <c r="M46">
        <f t="shared" ca="1" si="6"/>
        <v>2.2000000000000002</v>
      </c>
    </row>
    <row r="47" spans="6:13" x14ac:dyDescent="0.25">
      <c r="F47">
        <f t="shared" ca="1" si="7"/>
        <v>60.999999999999993</v>
      </c>
      <c r="G47" t="str">
        <f t="shared" ca="1" si="8"/>
        <v>62 - Techniker/innen für Maschinenbau, Elektronik</v>
      </c>
      <c r="H47">
        <f t="shared" ca="1" si="9"/>
        <v>0.6</v>
      </c>
      <c r="I47">
        <f t="shared" ca="1" si="10"/>
        <v>57</v>
      </c>
      <c r="J47">
        <f t="shared" ca="1" si="11"/>
        <v>35</v>
      </c>
      <c r="K47" t="b">
        <f t="shared" ca="1" si="5"/>
        <v>1</v>
      </c>
      <c r="L47">
        <v>42</v>
      </c>
      <c r="M47">
        <f t="shared" ca="1" si="6"/>
        <v>0.6</v>
      </c>
    </row>
    <row r="48" spans="6:13" x14ac:dyDescent="0.25">
      <c r="F48">
        <f t="shared" ca="1" si="7"/>
        <v>62</v>
      </c>
      <c r="G48" t="str">
        <f t="shared" ca="1" si="8"/>
        <v>63 - Techniker/innen für Chemie, Physik, Chemiker, Physiker (m./w.)</v>
      </c>
      <c r="H48">
        <f t="shared" ca="1" si="9"/>
        <v>0.4</v>
      </c>
      <c r="I48">
        <f t="shared" ca="1" si="10"/>
        <v>14</v>
      </c>
      <c r="J48">
        <f t="shared" ca="1" si="11"/>
        <v>5</v>
      </c>
      <c r="K48" t="b">
        <f t="shared" ca="1" si="5"/>
        <v>1</v>
      </c>
      <c r="L48">
        <v>43</v>
      </c>
      <c r="M48">
        <f t="shared" ca="1" si="6"/>
        <v>0.4</v>
      </c>
    </row>
    <row r="49" spans="6:13" x14ac:dyDescent="0.25">
      <c r="F49">
        <f t="shared" ca="1" si="7"/>
        <v>63</v>
      </c>
      <c r="G49" t="str">
        <f t="shared" ca="1" si="8"/>
        <v>64 - Techniker/innen, soweit nicht anderweitig eingeordnet</v>
      </c>
      <c r="H49">
        <f t="shared" ca="1" si="9"/>
        <v>2.5</v>
      </c>
      <c r="I49">
        <f t="shared" ca="1" si="10"/>
        <v>36</v>
      </c>
      <c r="J49">
        <f t="shared" ca="1" si="11"/>
        <v>91</v>
      </c>
      <c r="K49" t="b">
        <f t="shared" ca="1" si="5"/>
        <v>1</v>
      </c>
      <c r="L49">
        <v>44</v>
      </c>
      <c r="M49">
        <f t="shared" ca="1" si="6"/>
        <v>2.5</v>
      </c>
    </row>
    <row r="50" spans="6:13" x14ac:dyDescent="0.25">
      <c r="F50">
        <f t="shared" ca="1" si="7"/>
        <v>65</v>
      </c>
      <c r="G50" t="str">
        <f t="shared" ca="1" si="8"/>
        <v>66 - Techn. u. physikal.-techn. Sonderber., Chemielaborant(en)innen</v>
      </c>
      <c r="H50" t="e">
        <f t="shared" ca="1" si="9"/>
        <v>#VALUE!</v>
      </c>
      <c r="I50">
        <f t="shared" ca="1" si="10"/>
        <v>0</v>
      </c>
      <c r="J50">
        <f t="shared" ca="1" si="11"/>
        <v>6</v>
      </c>
      <c r="K50" t="b">
        <f t="shared" ca="1" si="5"/>
        <v>1</v>
      </c>
      <c r="L50">
        <v>45</v>
      </c>
      <c r="M50" t="e">
        <f t="shared" ca="1" si="6"/>
        <v>#N/A</v>
      </c>
    </row>
    <row r="51" spans="6:13" x14ac:dyDescent="0.25">
      <c r="F51">
        <f t="shared" ca="1" si="7"/>
        <v>66</v>
      </c>
      <c r="G51" t="str">
        <f t="shared" ca="1" si="8"/>
        <v>68 - Zeichner/innen</v>
      </c>
      <c r="H51">
        <f t="shared" ca="1" si="9"/>
        <v>2.4</v>
      </c>
      <c r="I51">
        <f t="shared" ca="1" si="10"/>
        <v>5</v>
      </c>
      <c r="J51">
        <f t="shared" ca="1" si="11"/>
        <v>12</v>
      </c>
      <c r="K51" t="b">
        <f t="shared" ca="1" si="5"/>
        <v>1</v>
      </c>
      <c r="L51">
        <v>46</v>
      </c>
      <c r="M51">
        <f t="shared" ca="1" si="6"/>
        <v>2.4</v>
      </c>
    </row>
    <row r="52" spans="6:13" x14ac:dyDescent="0.25">
      <c r="F52">
        <f t="shared" ca="1" si="7"/>
        <v>67</v>
      </c>
      <c r="G52" t="str">
        <f t="shared" ca="1" si="8"/>
        <v>71 - Verwaltungsfachbedienstete (m./w.)</v>
      </c>
      <c r="H52" t="e">
        <f t="shared" ca="1" si="9"/>
        <v>#VALUE!</v>
      </c>
      <c r="I52">
        <f t="shared" ca="1" si="10"/>
        <v>0</v>
      </c>
      <c r="J52">
        <f t="shared" ca="1" si="11"/>
        <v>13</v>
      </c>
      <c r="K52" t="b">
        <f t="shared" ca="1" si="5"/>
        <v>1</v>
      </c>
      <c r="L52">
        <v>47</v>
      </c>
      <c r="M52" t="e">
        <f t="shared" ca="1" si="6"/>
        <v>#N/A</v>
      </c>
    </row>
    <row r="53" spans="6:13" x14ac:dyDescent="0.25">
      <c r="F53">
        <f t="shared" ca="1" si="7"/>
        <v>68</v>
      </c>
      <c r="G53" t="str">
        <f t="shared" ca="1" si="8"/>
        <v>73 - Sicherheitsorgane (m./w.)</v>
      </c>
      <c r="H53" t="e">
        <f t="shared" ca="1" si="9"/>
        <v>#VALUE!</v>
      </c>
      <c r="I53">
        <f t="shared" ca="1" si="10"/>
        <v>0</v>
      </c>
      <c r="J53">
        <f t="shared" ca="1" si="11"/>
        <v>10</v>
      </c>
      <c r="K53" t="b">
        <f t="shared" ca="1" si="5"/>
        <v>1</v>
      </c>
      <c r="L53">
        <v>48</v>
      </c>
      <c r="M53" t="e">
        <f t="shared" ca="1" si="6"/>
        <v>#N/A</v>
      </c>
    </row>
    <row r="54" spans="6:13" x14ac:dyDescent="0.25">
      <c r="F54">
        <f t="shared" ca="1" si="7"/>
        <v>69</v>
      </c>
      <c r="G54" t="str">
        <f t="shared" ca="1" si="8"/>
        <v>75 - Jurist(en)innen, Wirtschaftsberater/innen</v>
      </c>
      <c r="H54">
        <f t="shared" ca="1" si="9"/>
        <v>3.2</v>
      </c>
      <c r="I54">
        <f t="shared" ca="1" si="10"/>
        <v>5</v>
      </c>
      <c r="J54">
        <f t="shared" ca="1" si="11"/>
        <v>16</v>
      </c>
      <c r="K54" t="b">
        <f t="shared" ca="1" si="5"/>
        <v>1</v>
      </c>
      <c r="L54">
        <v>49</v>
      </c>
      <c r="M54">
        <f t="shared" ca="1" si="6"/>
        <v>3.2</v>
      </c>
    </row>
    <row r="55" spans="6:13" x14ac:dyDescent="0.25">
      <c r="F55">
        <f t="shared" ca="1" si="7"/>
        <v>70</v>
      </c>
      <c r="G55" t="str">
        <f t="shared" ca="1" si="8"/>
        <v>76 - Tätige Betriebsinh., Direktor(en)innen, Geschäftsleiter/innen</v>
      </c>
      <c r="H55">
        <f t="shared" ca="1" si="9"/>
        <v>6.5</v>
      </c>
      <c r="I55">
        <f t="shared" ca="1" si="10"/>
        <v>18</v>
      </c>
      <c r="J55">
        <f t="shared" ca="1" si="11"/>
        <v>117</v>
      </c>
      <c r="K55" t="b">
        <f t="shared" ca="1" si="5"/>
        <v>1</v>
      </c>
      <c r="L55">
        <v>50</v>
      </c>
      <c r="M55">
        <f t="shared" ca="1" si="6"/>
        <v>6.5</v>
      </c>
    </row>
    <row r="56" spans="6:13" x14ac:dyDescent="0.25">
      <c r="F56">
        <f t="shared" ca="1" si="7"/>
        <v>71</v>
      </c>
      <c r="G56" t="str">
        <f t="shared" ca="1" si="8"/>
        <v>77 - Buchhalter/innen, Kassier(e)innen und verwandte Berufe</v>
      </c>
      <c r="H56">
        <f t="shared" ca="1" si="9"/>
        <v>3.2</v>
      </c>
      <c r="I56">
        <f t="shared" ca="1" si="10"/>
        <v>16</v>
      </c>
      <c r="J56">
        <f t="shared" ca="1" si="11"/>
        <v>51</v>
      </c>
      <c r="K56" t="b">
        <f t="shared" ca="1" si="5"/>
        <v>1</v>
      </c>
      <c r="L56">
        <v>51</v>
      </c>
      <c r="M56">
        <f t="shared" ca="1" si="6"/>
        <v>3.2</v>
      </c>
    </row>
    <row r="57" spans="6:13" x14ac:dyDescent="0.25">
      <c r="F57">
        <f t="shared" ca="1" si="7"/>
        <v>72</v>
      </c>
      <c r="G57" t="str">
        <f t="shared" ca="1" si="8"/>
        <v>78 - Übrige Büroberufe, Verwaltungshilfsberufe</v>
      </c>
      <c r="H57">
        <f t="shared" ca="1" si="9"/>
        <v>10.9</v>
      </c>
      <c r="I57">
        <f t="shared" ca="1" si="10"/>
        <v>26</v>
      </c>
      <c r="J57">
        <f t="shared" ca="1" si="11"/>
        <v>284</v>
      </c>
      <c r="K57" t="b">
        <f t="shared" ca="1" si="5"/>
        <v>1</v>
      </c>
      <c r="L57">
        <v>52</v>
      </c>
      <c r="M57">
        <f t="shared" ca="1" si="6"/>
        <v>10.9</v>
      </c>
    </row>
    <row r="58" spans="6:13" x14ac:dyDescent="0.25">
      <c r="F58">
        <f t="shared" ca="1" si="7"/>
        <v>73</v>
      </c>
      <c r="G58" t="str">
        <f t="shared" ca="1" si="8"/>
        <v>80 - Gesundheitsberufe</v>
      </c>
      <c r="H58">
        <f t="shared" ca="1" si="9"/>
        <v>1.6</v>
      </c>
      <c r="I58">
        <f t="shared" ca="1" si="10"/>
        <v>53</v>
      </c>
      <c r="J58">
        <f t="shared" ca="1" si="11"/>
        <v>87</v>
      </c>
      <c r="K58" t="b">
        <f t="shared" ca="1" si="5"/>
        <v>1</v>
      </c>
      <c r="L58">
        <v>53</v>
      </c>
      <c r="M58">
        <f t="shared" ca="1" si="6"/>
        <v>1.6</v>
      </c>
    </row>
    <row r="59" spans="6:13" x14ac:dyDescent="0.25">
      <c r="F59">
        <f t="shared" ca="1" si="7"/>
        <v>74</v>
      </c>
      <c r="G59" t="str">
        <f t="shared" ca="1" si="8"/>
        <v>81 - Fürsorger/innen, Sozialarbeiter/innen</v>
      </c>
      <c r="H59">
        <f t="shared" ca="1" si="9"/>
        <v>6.8</v>
      </c>
      <c r="I59">
        <f t="shared" ca="1" si="10"/>
        <v>6</v>
      </c>
      <c r="J59">
        <f t="shared" ca="1" si="11"/>
        <v>41</v>
      </c>
      <c r="K59" t="b">
        <f t="shared" ca="1" si="5"/>
        <v>1</v>
      </c>
      <c r="L59">
        <v>54</v>
      </c>
      <c r="M59">
        <f t="shared" ca="1" si="6"/>
        <v>6.8</v>
      </c>
    </row>
    <row r="60" spans="6:13" x14ac:dyDescent="0.25">
      <c r="F60">
        <f t="shared" ca="1" si="7"/>
        <v>76</v>
      </c>
      <c r="G60" t="str">
        <f t="shared" ca="1" si="8"/>
        <v>83 - Lehrer/innen, Erzieher/innen ohne Turn-, Sportlehrer/innen</v>
      </c>
      <c r="H60" t="e">
        <f t="shared" ca="1" si="9"/>
        <v>#VALUE!</v>
      </c>
      <c r="I60">
        <f t="shared" ca="1" si="10"/>
        <v>0</v>
      </c>
      <c r="J60">
        <f t="shared" ca="1" si="11"/>
        <v>60</v>
      </c>
      <c r="K60" t="b">
        <f t="shared" ca="1" si="5"/>
        <v>1</v>
      </c>
      <c r="L60">
        <v>55</v>
      </c>
      <c r="M60" t="e">
        <f t="shared" ca="1" si="6"/>
        <v>#N/A</v>
      </c>
    </row>
    <row r="61" spans="6:13" x14ac:dyDescent="0.25">
      <c r="F61">
        <f t="shared" ca="1" si="7"/>
        <v>77</v>
      </c>
      <c r="G61" t="str">
        <f t="shared" ca="1" si="8"/>
        <v>84 - Wissenschafter/innen und verwandte Berufe</v>
      </c>
      <c r="H61" t="e">
        <f t="shared" ca="1" si="9"/>
        <v>#VALUE!</v>
      </c>
      <c r="I61">
        <f t="shared" ca="1" si="10"/>
        <v>0</v>
      </c>
      <c r="J61">
        <f t="shared" ca="1" si="11"/>
        <v>7</v>
      </c>
      <c r="K61" t="b">
        <f t="shared" ca="1" si="5"/>
        <v>1</v>
      </c>
      <c r="L61">
        <v>56</v>
      </c>
      <c r="M61" t="e">
        <f t="shared" ca="1" si="6"/>
        <v>#N/A</v>
      </c>
    </row>
    <row r="62" spans="6:13" x14ac:dyDescent="0.25">
      <c r="F62">
        <f t="shared" ca="1" si="7"/>
        <v>78</v>
      </c>
      <c r="G62" t="str">
        <f t="shared" ca="1" si="8"/>
        <v>85 - Schriftsteller/innen, Journalist(en)innen, Dolmetscher/innen</v>
      </c>
      <c r="H62" t="e">
        <f t="shared" ca="1" si="9"/>
        <v>#VALUE!</v>
      </c>
      <c r="I62">
        <f t="shared" ca="1" si="10"/>
        <v>0</v>
      </c>
      <c r="J62">
        <f t="shared" ca="1" si="11"/>
        <v>7</v>
      </c>
      <c r="K62" t="b">
        <f t="shared" ca="1" si="5"/>
        <v>1</v>
      </c>
      <c r="L62">
        <v>57</v>
      </c>
      <c r="M62" t="e">
        <f t="shared" ca="1" si="6"/>
        <v>#N/A</v>
      </c>
    </row>
    <row r="63" spans="6:13" x14ac:dyDescent="0.25">
      <c r="F63">
        <f t="shared" ca="1" si="7"/>
        <v>79</v>
      </c>
      <c r="G63" t="str">
        <f t="shared" ca="1" si="8"/>
        <v>86 - Bildende Künste und verwandte Berufe</v>
      </c>
      <c r="H63" t="e">
        <f t="shared" ca="1" si="9"/>
        <v>#VALUE!</v>
      </c>
      <c r="I63">
        <f t="shared" ca="1" si="10"/>
        <v>0</v>
      </c>
      <c r="J63">
        <f t="shared" ca="1" si="11"/>
        <v>4</v>
      </c>
      <c r="K63" t="b">
        <f t="shared" ca="1" si="5"/>
        <v>1</v>
      </c>
      <c r="L63">
        <v>58</v>
      </c>
      <c r="M63" t="e">
        <f t="shared" ca="1" si="6"/>
        <v>#N/A</v>
      </c>
    </row>
    <row r="64" spans="6:13" x14ac:dyDescent="0.25">
      <c r="F64">
        <f t="shared" ca="1" si="7"/>
        <v>80</v>
      </c>
      <c r="G64" t="str">
        <f t="shared" ca="1" si="8"/>
        <v>87 - Darstellende Künstler/innen, Musiker/innen</v>
      </c>
      <c r="H64" t="e">
        <f t="shared" ca="1" si="9"/>
        <v>#VALUE!</v>
      </c>
      <c r="I64">
        <f t="shared" ca="1" si="10"/>
        <v>0</v>
      </c>
      <c r="J64">
        <f t="shared" ca="1" si="11"/>
        <v>5</v>
      </c>
      <c r="K64" t="b">
        <f t="shared" ca="1" si="5"/>
        <v>1</v>
      </c>
      <c r="L64">
        <v>59</v>
      </c>
      <c r="M64" t="e">
        <f t="shared" ca="1" si="6"/>
        <v>#N/A</v>
      </c>
    </row>
    <row r="65" spans="6:13" x14ac:dyDescent="0.25">
      <c r="F65">
        <f t="shared" ca="1" si="7"/>
        <v>81</v>
      </c>
      <c r="G65" t="str">
        <f t="shared" ca="1" si="8"/>
        <v>88 - Turn-, Sportberufe</v>
      </c>
      <c r="H65" t="e">
        <f t="shared" ca="1" si="9"/>
        <v>#VALUE!</v>
      </c>
      <c r="I65">
        <f t="shared" ca="1" si="10"/>
        <v>0</v>
      </c>
      <c r="J65">
        <f t="shared" ca="1" si="11"/>
        <v>23</v>
      </c>
      <c r="K65" t="b">
        <f t="shared" ca="1" si="5"/>
        <v>1</v>
      </c>
      <c r="L65">
        <v>60</v>
      </c>
      <c r="M65" t="e">
        <f t="shared" ca="1" si="6"/>
        <v>#N/A</v>
      </c>
    </row>
    <row r="66" spans="6:13" x14ac:dyDescent="0.25">
      <c r="F66" t="e">
        <f t="shared" ca="1" si="7"/>
        <v>#NUM!</v>
      </c>
      <c r="G66" t="e">
        <f t="shared" ca="1" si="8"/>
        <v>#NUM!</v>
      </c>
      <c r="H66" t="e">
        <f t="shared" ca="1" si="9"/>
        <v>#NUM!</v>
      </c>
      <c r="I66" t="e">
        <f t="shared" ca="1" si="10"/>
        <v>#NUM!</v>
      </c>
      <c r="J66" t="e">
        <f t="shared" ca="1" si="11"/>
        <v>#NUM!</v>
      </c>
      <c r="K66" t="e">
        <f t="shared" ca="1" si="5"/>
        <v>#NUM!</v>
      </c>
      <c r="L66">
        <v>61</v>
      </c>
      <c r="M66" t="e">
        <f t="shared" ca="1" si="6"/>
        <v>#N/A</v>
      </c>
    </row>
    <row r="67" spans="6:13" x14ac:dyDescent="0.25">
      <c r="F67" t="e">
        <f t="shared" ca="1" si="7"/>
        <v>#NUM!</v>
      </c>
      <c r="G67" t="e">
        <f t="shared" ca="1" si="8"/>
        <v>#NUM!</v>
      </c>
      <c r="H67" t="e">
        <f t="shared" ca="1" si="9"/>
        <v>#NUM!</v>
      </c>
      <c r="I67" t="e">
        <f t="shared" ca="1" si="10"/>
        <v>#NUM!</v>
      </c>
      <c r="J67" t="e">
        <f t="shared" ca="1" si="11"/>
        <v>#NUM!</v>
      </c>
      <c r="K67" t="e">
        <f t="shared" ca="1" si="5"/>
        <v>#NUM!</v>
      </c>
      <c r="L67">
        <v>62</v>
      </c>
      <c r="M67" t="e">
        <f t="shared" ca="1" si="6"/>
        <v>#N/A</v>
      </c>
    </row>
    <row r="68" spans="6:13" x14ac:dyDescent="0.25">
      <c r="F68" t="e">
        <f t="shared" ca="1" si="7"/>
        <v>#NUM!</v>
      </c>
      <c r="G68" t="e">
        <f t="shared" ca="1" si="8"/>
        <v>#NUM!</v>
      </c>
      <c r="H68" t="e">
        <f t="shared" ca="1" si="9"/>
        <v>#NUM!</v>
      </c>
      <c r="I68" t="e">
        <f t="shared" ca="1" si="10"/>
        <v>#NUM!</v>
      </c>
      <c r="J68" t="e">
        <f t="shared" ca="1" si="11"/>
        <v>#NUM!</v>
      </c>
      <c r="K68" t="e">
        <f t="shared" ca="1" si="5"/>
        <v>#NUM!</v>
      </c>
      <c r="L68">
        <v>63</v>
      </c>
      <c r="M68" t="e">
        <f t="shared" ca="1" si="6"/>
        <v>#N/A</v>
      </c>
    </row>
    <row r="69" spans="6:13" x14ac:dyDescent="0.25">
      <c r="F69" t="e">
        <f t="shared" ca="1" si="7"/>
        <v>#NUM!</v>
      </c>
      <c r="G69" t="e">
        <f t="shared" ca="1" si="8"/>
        <v>#NUM!</v>
      </c>
      <c r="H69" t="e">
        <f t="shared" ca="1" si="9"/>
        <v>#NUM!</v>
      </c>
      <c r="I69" t="e">
        <f t="shared" ca="1" si="10"/>
        <v>#NUM!</v>
      </c>
      <c r="J69" t="e">
        <f t="shared" ca="1" si="11"/>
        <v>#NUM!</v>
      </c>
      <c r="K69" t="e">
        <f t="shared" ca="1" si="5"/>
        <v>#NUM!</v>
      </c>
      <c r="L69">
        <v>64</v>
      </c>
      <c r="M69" t="e">
        <f t="shared" ca="1" si="6"/>
        <v>#N/A</v>
      </c>
    </row>
    <row r="70" spans="6:13" x14ac:dyDescent="0.25">
      <c r="F70" t="e">
        <f t="shared" ref="F70:F83" ca="1" si="12">_xlfn.AGGREGATE(15,6,ROW(Andrang)/(AL+OS)*(AL+OS),ROW()-5)</f>
        <v>#NUM!</v>
      </c>
      <c r="G70" t="e">
        <f t="shared" ref="G70:G83" ca="1" si="13">INDEX(Berufe,F70-5)</f>
        <v>#NUM!</v>
      </c>
      <c r="H70" t="e">
        <f t="shared" ref="H70:H83" ca="1" si="14">ROUND(INDEX(Andrang,F70-5),1)</f>
        <v>#NUM!</v>
      </c>
      <c r="I70" t="e">
        <f t="shared" ref="I70:I83" ca="1" si="15">INDEX(OS,F70-5)</f>
        <v>#NUM!</v>
      </c>
      <c r="J70" t="e">
        <f t="shared" ref="J70:J83" ca="1" si="16">INDEX(AL,F70-5)</f>
        <v>#NUM!</v>
      </c>
      <c r="K70" t="e">
        <f t="shared" ca="1" si="5"/>
        <v>#NUM!</v>
      </c>
      <c r="L70">
        <v>65</v>
      </c>
      <c r="M70" t="e">
        <f t="shared" ca="1" si="6"/>
        <v>#N/A</v>
      </c>
    </row>
    <row r="71" spans="6:13" x14ac:dyDescent="0.25">
      <c r="F71" t="e">
        <f t="shared" ca="1" si="12"/>
        <v>#NUM!</v>
      </c>
      <c r="G71" t="e">
        <f t="shared" ca="1" si="13"/>
        <v>#NUM!</v>
      </c>
      <c r="H71" t="e">
        <f t="shared" ca="1" si="14"/>
        <v>#NUM!</v>
      </c>
      <c r="I71" t="e">
        <f t="shared" ca="1" si="15"/>
        <v>#NUM!</v>
      </c>
      <c r="J71" t="e">
        <f t="shared" ca="1" si="16"/>
        <v>#NUM!</v>
      </c>
      <c r="K71" t="e">
        <f t="shared" ref="K71:K83" ca="1" si="17">OR(I71&gt;0,J71&gt;0)</f>
        <v>#NUM!</v>
      </c>
      <c r="L71">
        <v>66</v>
      </c>
      <c r="M71" t="e">
        <f t="shared" ref="M71:M83" ca="1" si="18">IFERROR(IF(H71&gt;0,H71,#N/A),#N/A)</f>
        <v>#N/A</v>
      </c>
    </row>
    <row r="72" spans="6:13" x14ac:dyDescent="0.25">
      <c r="F72" t="e">
        <f t="shared" ca="1" si="12"/>
        <v>#NUM!</v>
      </c>
      <c r="G72" t="e">
        <f t="shared" ca="1" si="13"/>
        <v>#NUM!</v>
      </c>
      <c r="H72" t="e">
        <f t="shared" ca="1" si="14"/>
        <v>#NUM!</v>
      </c>
      <c r="I72" t="e">
        <f t="shared" ca="1" si="15"/>
        <v>#NUM!</v>
      </c>
      <c r="J72" t="e">
        <f t="shared" ca="1" si="16"/>
        <v>#NUM!</v>
      </c>
      <c r="K72" t="e">
        <f t="shared" ca="1" si="17"/>
        <v>#NUM!</v>
      </c>
      <c r="L72">
        <v>67</v>
      </c>
      <c r="M72" t="e">
        <f t="shared" ca="1" si="18"/>
        <v>#N/A</v>
      </c>
    </row>
    <row r="73" spans="6:13" x14ac:dyDescent="0.25">
      <c r="F73" t="e">
        <f t="shared" ca="1" si="12"/>
        <v>#NUM!</v>
      </c>
      <c r="G73" t="e">
        <f t="shared" ca="1" si="13"/>
        <v>#NUM!</v>
      </c>
      <c r="H73" t="e">
        <f t="shared" ca="1" si="14"/>
        <v>#NUM!</v>
      </c>
      <c r="I73" t="e">
        <f t="shared" ca="1" si="15"/>
        <v>#NUM!</v>
      </c>
      <c r="J73" t="e">
        <f t="shared" ca="1" si="16"/>
        <v>#NUM!</v>
      </c>
      <c r="K73" t="e">
        <f t="shared" ca="1" si="17"/>
        <v>#NUM!</v>
      </c>
      <c r="L73">
        <v>68</v>
      </c>
      <c r="M73" t="e">
        <f t="shared" ca="1" si="18"/>
        <v>#N/A</v>
      </c>
    </row>
    <row r="74" spans="6:13" x14ac:dyDescent="0.25">
      <c r="F74" t="e">
        <f t="shared" ca="1" si="12"/>
        <v>#NUM!</v>
      </c>
      <c r="G74" t="e">
        <f t="shared" ca="1" si="13"/>
        <v>#NUM!</v>
      </c>
      <c r="H74" t="e">
        <f t="shared" ca="1" si="14"/>
        <v>#NUM!</v>
      </c>
      <c r="I74" t="e">
        <f t="shared" ca="1" si="15"/>
        <v>#NUM!</v>
      </c>
      <c r="J74" t="e">
        <f t="shared" ca="1" si="16"/>
        <v>#NUM!</v>
      </c>
      <c r="K74" t="e">
        <f t="shared" ca="1" si="17"/>
        <v>#NUM!</v>
      </c>
      <c r="L74">
        <v>69</v>
      </c>
      <c r="M74" t="e">
        <f t="shared" ca="1" si="18"/>
        <v>#N/A</v>
      </c>
    </row>
    <row r="75" spans="6:13" x14ac:dyDescent="0.25">
      <c r="F75" t="e">
        <f t="shared" ca="1" si="12"/>
        <v>#NUM!</v>
      </c>
      <c r="G75" t="e">
        <f t="shared" ca="1" si="13"/>
        <v>#NUM!</v>
      </c>
      <c r="H75" t="e">
        <f t="shared" ca="1" si="14"/>
        <v>#NUM!</v>
      </c>
      <c r="I75" t="e">
        <f t="shared" ca="1" si="15"/>
        <v>#NUM!</v>
      </c>
      <c r="J75" t="e">
        <f t="shared" ca="1" si="16"/>
        <v>#NUM!</v>
      </c>
      <c r="K75" t="e">
        <f t="shared" ca="1" si="17"/>
        <v>#NUM!</v>
      </c>
      <c r="L75">
        <v>70</v>
      </c>
      <c r="M75" t="e">
        <f t="shared" ca="1" si="18"/>
        <v>#N/A</v>
      </c>
    </row>
    <row r="76" spans="6:13" x14ac:dyDescent="0.25">
      <c r="F76" t="e">
        <f t="shared" ca="1" si="12"/>
        <v>#NUM!</v>
      </c>
      <c r="G76" t="e">
        <f t="shared" ca="1" si="13"/>
        <v>#NUM!</v>
      </c>
      <c r="H76" t="e">
        <f t="shared" ca="1" si="14"/>
        <v>#NUM!</v>
      </c>
      <c r="I76" t="e">
        <f t="shared" ca="1" si="15"/>
        <v>#NUM!</v>
      </c>
      <c r="J76" t="e">
        <f t="shared" ca="1" si="16"/>
        <v>#NUM!</v>
      </c>
      <c r="K76" t="e">
        <f t="shared" ca="1" si="17"/>
        <v>#NUM!</v>
      </c>
      <c r="L76">
        <v>71</v>
      </c>
      <c r="M76" t="e">
        <f t="shared" ca="1" si="18"/>
        <v>#N/A</v>
      </c>
    </row>
    <row r="77" spans="6:13" x14ac:dyDescent="0.25">
      <c r="F77" t="e">
        <f t="shared" ca="1" si="12"/>
        <v>#NUM!</v>
      </c>
      <c r="G77" t="e">
        <f t="shared" ca="1" si="13"/>
        <v>#NUM!</v>
      </c>
      <c r="H77" t="e">
        <f t="shared" ca="1" si="14"/>
        <v>#NUM!</v>
      </c>
      <c r="I77" t="e">
        <f t="shared" ca="1" si="15"/>
        <v>#NUM!</v>
      </c>
      <c r="J77" t="e">
        <f t="shared" ca="1" si="16"/>
        <v>#NUM!</v>
      </c>
      <c r="K77" t="e">
        <f t="shared" ca="1" si="17"/>
        <v>#NUM!</v>
      </c>
      <c r="L77">
        <v>72</v>
      </c>
      <c r="M77" t="e">
        <f t="shared" ca="1" si="18"/>
        <v>#N/A</v>
      </c>
    </row>
    <row r="78" spans="6:13" x14ac:dyDescent="0.25">
      <c r="F78" t="e">
        <f t="shared" ca="1" si="12"/>
        <v>#NUM!</v>
      </c>
      <c r="G78" t="e">
        <f t="shared" ca="1" si="13"/>
        <v>#NUM!</v>
      </c>
      <c r="H78" t="e">
        <f t="shared" ca="1" si="14"/>
        <v>#NUM!</v>
      </c>
      <c r="I78" t="e">
        <f t="shared" ca="1" si="15"/>
        <v>#NUM!</v>
      </c>
      <c r="J78" t="e">
        <f t="shared" ca="1" si="16"/>
        <v>#NUM!</v>
      </c>
      <c r="K78" t="e">
        <f t="shared" ca="1" si="17"/>
        <v>#NUM!</v>
      </c>
      <c r="L78">
        <v>73</v>
      </c>
      <c r="M78" t="e">
        <f t="shared" ca="1" si="18"/>
        <v>#N/A</v>
      </c>
    </row>
    <row r="79" spans="6:13" x14ac:dyDescent="0.25">
      <c r="F79" t="e">
        <f t="shared" ca="1" si="12"/>
        <v>#NUM!</v>
      </c>
      <c r="G79" t="e">
        <f t="shared" ca="1" si="13"/>
        <v>#NUM!</v>
      </c>
      <c r="H79" t="e">
        <f t="shared" ca="1" si="14"/>
        <v>#NUM!</v>
      </c>
      <c r="I79" t="e">
        <f t="shared" ca="1" si="15"/>
        <v>#NUM!</v>
      </c>
      <c r="J79" t="e">
        <f t="shared" ca="1" si="16"/>
        <v>#NUM!</v>
      </c>
      <c r="K79" t="e">
        <f t="shared" ca="1" si="17"/>
        <v>#NUM!</v>
      </c>
      <c r="L79">
        <v>74</v>
      </c>
      <c r="M79" t="e">
        <f t="shared" ca="1" si="18"/>
        <v>#N/A</v>
      </c>
    </row>
    <row r="80" spans="6:13" x14ac:dyDescent="0.25">
      <c r="F80" t="e">
        <f t="shared" ca="1" si="12"/>
        <v>#NUM!</v>
      </c>
      <c r="G80" t="e">
        <f t="shared" ca="1" si="13"/>
        <v>#NUM!</v>
      </c>
      <c r="H80" t="e">
        <f t="shared" ca="1" si="14"/>
        <v>#NUM!</v>
      </c>
      <c r="I80" t="e">
        <f t="shared" ca="1" si="15"/>
        <v>#NUM!</v>
      </c>
      <c r="J80" t="e">
        <f t="shared" ca="1" si="16"/>
        <v>#NUM!</v>
      </c>
      <c r="K80" t="e">
        <f t="shared" ca="1" si="17"/>
        <v>#NUM!</v>
      </c>
      <c r="L80">
        <v>75</v>
      </c>
      <c r="M80" t="e">
        <f t="shared" ca="1" si="18"/>
        <v>#N/A</v>
      </c>
    </row>
    <row r="81" spans="6:13" x14ac:dyDescent="0.25">
      <c r="F81" t="e">
        <f t="shared" ca="1" si="12"/>
        <v>#NUM!</v>
      </c>
      <c r="G81" t="e">
        <f t="shared" ca="1" si="13"/>
        <v>#NUM!</v>
      </c>
      <c r="H81" t="e">
        <f t="shared" ca="1" si="14"/>
        <v>#NUM!</v>
      </c>
      <c r="I81" t="e">
        <f t="shared" ca="1" si="15"/>
        <v>#NUM!</v>
      </c>
      <c r="J81" t="e">
        <f t="shared" ca="1" si="16"/>
        <v>#NUM!</v>
      </c>
      <c r="K81" t="e">
        <f t="shared" ca="1" si="17"/>
        <v>#NUM!</v>
      </c>
      <c r="L81">
        <v>76</v>
      </c>
      <c r="M81" t="e">
        <f t="shared" ca="1" si="18"/>
        <v>#N/A</v>
      </c>
    </row>
    <row r="82" spans="6:13" x14ac:dyDescent="0.25">
      <c r="F82" t="e">
        <f t="shared" ca="1" si="12"/>
        <v>#NUM!</v>
      </c>
      <c r="G82" t="e">
        <f t="shared" ca="1" si="13"/>
        <v>#NUM!</v>
      </c>
      <c r="H82" t="e">
        <f t="shared" ca="1" si="14"/>
        <v>#NUM!</v>
      </c>
      <c r="I82" t="e">
        <f t="shared" ca="1" si="15"/>
        <v>#NUM!</v>
      </c>
      <c r="J82" t="e">
        <f t="shared" ca="1" si="16"/>
        <v>#NUM!</v>
      </c>
      <c r="K82" t="e">
        <f t="shared" ca="1" si="17"/>
        <v>#NUM!</v>
      </c>
      <c r="L82">
        <v>77</v>
      </c>
      <c r="M82" t="e">
        <f t="shared" ca="1" si="18"/>
        <v>#N/A</v>
      </c>
    </row>
    <row r="83" spans="6:13" x14ac:dyDescent="0.25">
      <c r="F83" t="e">
        <f t="shared" ca="1" si="12"/>
        <v>#NUM!</v>
      </c>
      <c r="G83" t="e">
        <f t="shared" ca="1" si="13"/>
        <v>#NUM!</v>
      </c>
      <c r="H83" t="e">
        <f t="shared" ca="1" si="14"/>
        <v>#NUM!</v>
      </c>
      <c r="I83" t="e">
        <f t="shared" ca="1" si="15"/>
        <v>#NUM!</v>
      </c>
      <c r="J83" t="e">
        <f t="shared" ca="1" si="16"/>
        <v>#NUM!</v>
      </c>
      <c r="K83" t="e">
        <f t="shared" ca="1" si="17"/>
        <v>#NUM!</v>
      </c>
      <c r="L83">
        <v>78</v>
      </c>
      <c r="M83" t="e">
        <f t="shared" ca="1" si="18"/>
        <v>#N/A</v>
      </c>
    </row>
  </sheetData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Liste!$A$2:$A$10</xm:f>
          </x14:formula1>
          <xm:sqref>A3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/>
  <dimension ref="A2:J30"/>
  <sheetViews>
    <sheetView workbookViewId="0">
      <selection activeCell="M29" sqref="M29:S29"/>
    </sheetView>
  </sheetViews>
  <sheetFormatPr baseColWidth="10" defaultRowHeight="15" x14ac:dyDescent="0.25"/>
  <cols>
    <col min="1" max="1" width="34.140625" customWidth="1"/>
    <col min="4" max="4" width="59.140625" bestFit="1" customWidth="1"/>
    <col min="6" max="6" width="16.5703125" bestFit="1" customWidth="1"/>
    <col min="7" max="7" width="4.42578125" bestFit="1" customWidth="1"/>
    <col min="8" max="8" width="8.42578125" bestFit="1" customWidth="1"/>
    <col min="9" max="9" width="3.42578125" bestFit="1" customWidth="1"/>
    <col min="10" max="10" width="3.140625" bestFit="1" customWidth="1"/>
  </cols>
  <sheetData>
    <row r="2" spans="1:10" x14ac:dyDescent="0.25">
      <c r="A2" t="s">
        <v>138</v>
      </c>
    </row>
    <row r="3" spans="1:10" x14ac:dyDescent="0.25">
      <c r="A3" t="s">
        <v>15</v>
      </c>
      <c r="C3">
        <f>MATCH(A3,Stellenandrang_RGSen!A6:A83,0)</f>
        <v>5</v>
      </c>
      <c r="D3" t="s">
        <v>139</v>
      </c>
    </row>
    <row r="4" spans="1:10" x14ac:dyDescent="0.25">
      <c r="C4">
        <v>78</v>
      </c>
      <c r="D4" t="s">
        <v>120</v>
      </c>
    </row>
    <row r="6" spans="1:10" x14ac:dyDescent="0.25">
      <c r="F6" t="s">
        <v>168</v>
      </c>
      <c r="G6" t="s">
        <v>169</v>
      </c>
      <c r="H6" t="s">
        <v>108</v>
      </c>
      <c r="I6" t="s">
        <v>110</v>
      </c>
      <c r="J6" t="s">
        <v>109</v>
      </c>
    </row>
    <row r="7" spans="1:10" x14ac:dyDescent="0.25">
      <c r="C7" t="s">
        <v>140</v>
      </c>
      <c r="D7" s="50" t="s">
        <v>164</v>
      </c>
    </row>
    <row r="8" spans="1:10" x14ac:dyDescent="0.25">
      <c r="C8" t="s">
        <v>141</v>
      </c>
      <c r="D8" s="50" t="s">
        <v>167</v>
      </c>
    </row>
    <row r="9" spans="1:10" x14ac:dyDescent="0.25">
      <c r="C9" t="s">
        <v>142</v>
      </c>
    </row>
    <row r="10" spans="1:10" x14ac:dyDescent="0.25">
      <c r="C10" t="s">
        <v>143</v>
      </c>
    </row>
    <row r="11" spans="1:10" x14ac:dyDescent="0.25">
      <c r="C11" t="s">
        <v>144</v>
      </c>
    </row>
    <row r="12" spans="1:10" x14ac:dyDescent="0.25">
      <c r="C12" t="s">
        <v>145</v>
      </c>
    </row>
    <row r="13" spans="1:10" x14ac:dyDescent="0.25">
      <c r="C13" t="s">
        <v>146</v>
      </c>
    </row>
    <row r="14" spans="1:10" x14ac:dyDescent="0.25">
      <c r="C14" t="s">
        <v>147</v>
      </c>
    </row>
    <row r="15" spans="1:10" x14ac:dyDescent="0.25">
      <c r="C15" t="s">
        <v>148</v>
      </c>
      <c r="D15" s="50" t="s">
        <v>165</v>
      </c>
    </row>
    <row r="16" spans="1:10" x14ac:dyDescent="0.25">
      <c r="C16" t="s">
        <v>149</v>
      </c>
    </row>
    <row r="17" spans="3:4" x14ac:dyDescent="0.25">
      <c r="C17" t="s">
        <v>150</v>
      </c>
    </row>
    <row r="18" spans="3:4" x14ac:dyDescent="0.25">
      <c r="C18" t="s">
        <v>151</v>
      </c>
    </row>
    <row r="19" spans="3:4" x14ac:dyDescent="0.25">
      <c r="C19" t="s">
        <v>152</v>
      </c>
    </row>
    <row r="20" spans="3:4" x14ac:dyDescent="0.25">
      <c r="C20" t="s">
        <v>153</v>
      </c>
    </row>
    <row r="21" spans="3:4" x14ac:dyDescent="0.25">
      <c r="C21" t="s">
        <v>154</v>
      </c>
    </row>
    <row r="22" spans="3:4" x14ac:dyDescent="0.25">
      <c r="C22" t="s">
        <v>155</v>
      </c>
    </row>
    <row r="23" spans="3:4" x14ac:dyDescent="0.25">
      <c r="C23" t="s">
        <v>156</v>
      </c>
      <c r="D23" s="50" t="s">
        <v>166</v>
      </c>
    </row>
    <row r="24" spans="3:4" x14ac:dyDescent="0.25">
      <c r="C24" t="s">
        <v>157</v>
      </c>
    </row>
    <row r="25" spans="3:4" x14ac:dyDescent="0.25">
      <c r="C25" t="s">
        <v>158</v>
      </c>
    </row>
    <row r="26" spans="3:4" x14ac:dyDescent="0.25">
      <c r="C26" t="s">
        <v>159</v>
      </c>
    </row>
    <row r="27" spans="3:4" x14ac:dyDescent="0.25">
      <c r="C27" t="s">
        <v>160</v>
      </c>
    </row>
    <row r="28" spans="3:4" x14ac:dyDescent="0.25">
      <c r="C28" t="s">
        <v>161</v>
      </c>
    </row>
    <row r="29" spans="3:4" x14ac:dyDescent="0.25">
      <c r="C29" t="s">
        <v>162</v>
      </c>
    </row>
    <row r="30" spans="3:4" x14ac:dyDescent="0.25">
      <c r="C30" t="s">
        <v>163</v>
      </c>
    </row>
  </sheetData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Stellenandrang_RGSen!$A$6:$A$83</xm:f>
          </x14:formula1>
          <xm:sqref>A3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/>
  <dimension ref="A2:A10"/>
  <sheetViews>
    <sheetView workbookViewId="0">
      <selection activeCell="M29" sqref="M29:S29"/>
    </sheetView>
  </sheetViews>
  <sheetFormatPr baseColWidth="10" defaultRowHeight="15" x14ac:dyDescent="0.25"/>
  <cols>
    <col min="1" max="1" width="45" customWidth="1"/>
  </cols>
  <sheetData>
    <row r="2" spans="1:1" ht="15" customHeight="1" x14ac:dyDescent="0.25">
      <c r="A2" s="49" t="s">
        <v>94</v>
      </c>
    </row>
    <row r="3" spans="1:1" ht="15" customHeight="1" x14ac:dyDescent="0.25">
      <c r="A3" s="47" t="s">
        <v>100</v>
      </c>
    </row>
    <row r="4" spans="1:1" ht="15" customHeight="1" x14ac:dyDescent="0.25">
      <c r="A4" s="47" t="s">
        <v>101</v>
      </c>
    </row>
    <row r="5" spans="1:1" ht="15" customHeight="1" x14ac:dyDescent="0.25">
      <c r="A5" s="47" t="s">
        <v>102</v>
      </c>
    </row>
    <row r="6" spans="1:1" x14ac:dyDescent="0.25">
      <c r="A6" s="47" t="s">
        <v>103</v>
      </c>
    </row>
    <row r="7" spans="1:1" x14ac:dyDescent="0.25">
      <c r="A7" s="47" t="s">
        <v>202</v>
      </c>
    </row>
    <row r="8" spans="1:1" x14ac:dyDescent="0.25">
      <c r="A8" s="47" t="s">
        <v>105</v>
      </c>
    </row>
    <row r="9" spans="1:1" ht="15" customHeight="1" x14ac:dyDescent="0.25">
      <c r="A9" s="47" t="s">
        <v>106</v>
      </c>
    </row>
    <row r="10" spans="1:1" x14ac:dyDescent="0.25">
      <c r="A10" s="48" t="s">
        <v>107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/>
  <dimension ref="A1:K83"/>
  <sheetViews>
    <sheetView zoomScaleNormal="100" workbookViewId="0">
      <selection activeCell="M29" sqref="M29:S29"/>
    </sheetView>
  </sheetViews>
  <sheetFormatPr baseColWidth="10" defaultRowHeight="15" x14ac:dyDescent="0.25"/>
  <cols>
    <col min="1" max="1" width="8.7109375" customWidth="1"/>
    <col min="2" max="2" width="47.42578125" customWidth="1"/>
    <col min="3" max="3" width="11.85546875" bestFit="1" customWidth="1"/>
    <col min="4" max="4" width="10.85546875" bestFit="1" customWidth="1"/>
    <col min="5" max="5" width="11.28515625" bestFit="1" customWidth="1"/>
    <col min="6" max="6" width="12.28515625" bestFit="1" customWidth="1"/>
    <col min="7" max="7" width="12.7109375" bestFit="1" customWidth="1"/>
    <col min="8" max="8" width="8.28515625" bestFit="1" customWidth="1"/>
    <col min="9" max="9" width="12.140625" bestFit="1" customWidth="1"/>
    <col min="10" max="10" width="11.140625" bestFit="1" customWidth="1"/>
    <col min="11" max="11" width="6.42578125" bestFit="1" customWidth="1"/>
  </cols>
  <sheetData>
    <row r="1" spans="1:11" x14ac:dyDescent="0.25">
      <c r="B1" t="s">
        <v>112</v>
      </c>
    </row>
    <row r="2" spans="1:11" x14ac:dyDescent="0.25">
      <c r="A2" t="s">
        <v>117</v>
      </c>
    </row>
    <row r="3" spans="1:11" x14ac:dyDescent="0.25">
      <c r="B3" s="168" t="s">
        <v>0</v>
      </c>
      <c r="C3" s="172" t="s">
        <v>1</v>
      </c>
      <c r="D3" s="171" t="s">
        <v>2</v>
      </c>
      <c r="E3" s="171" t="s">
        <v>3</v>
      </c>
      <c r="F3" s="171" t="s">
        <v>4</v>
      </c>
      <c r="G3" s="171" t="s">
        <v>5</v>
      </c>
      <c r="H3" s="171" t="s">
        <v>6</v>
      </c>
      <c r="I3" s="171" t="s">
        <v>7</v>
      </c>
      <c r="J3" s="171" t="s">
        <v>8</v>
      </c>
      <c r="K3" s="173" t="s">
        <v>111</v>
      </c>
    </row>
    <row r="4" spans="1:11" x14ac:dyDescent="0.25">
      <c r="A4" t="str">
        <f t="shared" ref="A4:A35" si="0">LEFT(B4,2)</f>
        <v>01</v>
      </c>
      <c r="B4" s="170" t="s">
        <v>78</v>
      </c>
      <c r="C4" s="174">
        <v>0</v>
      </c>
      <c r="D4" s="178">
        <v>0</v>
      </c>
      <c r="E4" s="178">
        <v>2</v>
      </c>
      <c r="F4" s="178">
        <v>0</v>
      </c>
      <c r="G4" s="178">
        <v>0</v>
      </c>
      <c r="H4" s="178">
        <v>0</v>
      </c>
      <c r="I4" s="178">
        <v>1</v>
      </c>
      <c r="J4" s="178">
        <v>1</v>
      </c>
      <c r="K4" s="183">
        <v>4</v>
      </c>
    </row>
    <row r="5" spans="1:11" x14ac:dyDescent="0.25">
      <c r="A5" t="str">
        <f t="shared" si="0"/>
        <v>02</v>
      </c>
      <c r="B5" s="167" t="s">
        <v>12</v>
      </c>
      <c r="C5" s="175">
        <v>10</v>
      </c>
      <c r="D5" s="179">
        <v>2</v>
      </c>
      <c r="E5" s="179">
        <v>40</v>
      </c>
      <c r="F5" s="179">
        <v>21</v>
      </c>
      <c r="G5" s="179">
        <v>21</v>
      </c>
      <c r="H5" s="179">
        <v>46</v>
      </c>
      <c r="I5" s="179">
        <v>18</v>
      </c>
      <c r="J5" s="179">
        <v>8</v>
      </c>
      <c r="K5" s="184">
        <v>166</v>
      </c>
    </row>
    <row r="6" spans="1:11" x14ac:dyDescent="0.25">
      <c r="A6" t="str">
        <f t="shared" si="0"/>
        <v>05</v>
      </c>
      <c r="B6" s="167" t="s">
        <v>13</v>
      </c>
      <c r="C6" s="175">
        <v>0</v>
      </c>
      <c r="D6" s="179">
        <v>1</v>
      </c>
      <c r="E6" s="179">
        <v>1</v>
      </c>
      <c r="F6" s="179">
        <v>0</v>
      </c>
      <c r="G6" s="179">
        <v>0</v>
      </c>
      <c r="H6" s="179">
        <v>1</v>
      </c>
      <c r="I6" s="179">
        <v>0</v>
      </c>
      <c r="J6" s="179">
        <v>0</v>
      </c>
      <c r="K6" s="184">
        <v>3</v>
      </c>
    </row>
    <row r="7" spans="1:11" x14ac:dyDescent="0.25">
      <c r="A7" t="str">
        <f t="shared" si="0"/>
        <v>06</v>
      </c>
      <c r="B7" s="167" t="s">
        <v>14</v>
      </c>
      <c r="C7" s="175">
        <v>0</v>
      </c>
      <c r="D7" s="179">
        <v>1</v>
      </c>
      <c r="E7" s="179">
        <v>1</v>
      </c>
      <c r="F7" s="179">
        <v>6</v>
      </c>
      <c r="G7" s="179">
        <v>4</v>
      </c>
      <c r="H7" s="179">
        <v>5</v>
      </c>
      <c r="I7" s="179">
        <v>0</v>
      </c>
      <c r="J7" s="179">
        <v>1</v>
      </c>
      <c r="K7" s="184">
        <v>18</v>
      </c>
    </row>
    <row r="8" spans="1:11" x14ac:dyDescent="0.25">
      <c r="A8" t="str">
        <f t="shared" si="0"/>
        <v>10</v>
      </c>
      <c r="B8" s="167" t="s">
        <v>15</v>
      </c>
      <c r="C8" s="175">
        <v>0</v>
      </c>
      <c r="D8" s="179">
        <v>0</v>
      </c>
      <c r="E8" s="179">
        <v>0</v>
      </c>
      <c r="F8" s="179">
        <v>0</v>
      </c>
      <c r="G8" s="179">
        <v>0</v>
      </c>
      <c r="H8" s="179">
        <v>1</v>
      </c>
      <c r="I8" s="179">
        <v>0</v>
      </c>
      <c r="J8" s="179">
        <v>0</v>
      </c>
      <c r="K8" s="184">
        <v>1</v>
      </c>
    </row>
    <row r="9" spans="1:11" x14ac:dyDescent="0.25">
      <c r="A9" t="str">
        <f t="shared" si="0"/>
        <v>11</v>
      </c>
      <c r="B9" s="167" t="s">
        <v>16</v>
      </c>
      <c r="C9" s="175">
        <v>0</v>
      </c>
      <c r="D9" s="179">
        <v>0</v>
      </c>
      <c r="E9" s="179">
        <v>0</v>
      </c>
      <c r="F9" s="179">
        <v>0</v>
      </c>
      <c r="G9" s="179">
        <v>0</v>
      </c>
      <c r="H9" s="179">
        <v>0</v>
      </c>
      <c r="I9" s="179">
        <v>0</v>
      </c>
      <c r="J9" s="179">
        <v>0</v>
      </c>
      <c r="K9" s="184">
        <v>0</v>
      </c>
    </row>
    <row r="10" spans="1:11" x14ac:dyDescent="0.25">
      <c r="A10" t="str">
        <f t="shared" si="0"/>
        <v>12</v>
      </c>
      <c r="B10" s="167" t="s">
        <v>79</v>
      </c>
      <c r="C10" s="175">
        <v>1</v>
      </c>
      <c r="D10" s="179">
        <v>0</v>
      </c>
      <c r="E10" s="179">
        <v>0</v>
      </c>
      <c r="F10" s="179">
        <v>12</v>
      </c>
      <c r="G10" s="179">
        <v>0</v>
      </c>
      <c r="H10" s="179">
        <v>2</v>
      </c>
      <c r="I10" s="179">
        <v>0</v>
      </c>
      <c r="J10" s="179">
        <v>0</v>
      </c>
      <c r="K10" s="184">
        <v>15</v>
      </c>
    </row>
    <row r="11" spans="1:11" x14ac:dyDescent="0.25">
      <c r="A11" t="str">
        <f t="shared" si="0"/>
        <v>13</v>
      </c>
      <c r="B11" s="167" t="s">
        <v>80</v>
      </c>
      <c r="C11" s="175">
        <v>0</v>
      </c>
      <c r="D11" s="179">
        <v>1</v>
      </c>
      <c r="E11" s="179">
        <v>0</v>
      </c>
      <c r="F11" s="179">
        <v>0</v>
      </c>
      <c r="G11" s="179">
        <v>1</v>
      </c>
      <c r="H11" s="179">
        <v>5</v>
      </c>
      <c r="I11" s="179">
        <v>0</v>
      </c>
      <c r="J11" s="179">
        <v>0</v>
      </c>
      <c r="K11" s="184">
        <v>7</v>
      </c>
    </row>
    <row r="12" spans="1:11" x14ac:dyDescent="0.25">
      <c r="A12" t="str">
        <f t="shared" si="0"/>
        <v>14</v>
      </c>
      <c r="B12" s="167" t="s">
        <v>17</v>
      </c>
      <c r="C12" s="175">
        <v>0</v>
      </c>
      <c r="D12" s="179">
        <v>0</v>
      </c>
      <c r="E12" s="179">
        <v>1</v>
      </c>
      <c r="F12" s="179">
        <v>2</v>
      </c>
      <c r="G12" s="179">
        <v>0</v>
      </c>
      <c r="H12" s="179">
        <v>1</v>
      </c>
      <c r="I12" s="179">
        <v>0</v>
      </c>
      <c r="J12" s="179">
        <v>0</v>
      </c>
      <c r="K12" s="184">
        <v>4</v>
      </c>
    </row>
    <row r="13" spans="1:11" x14ac:dyDescent="0.25">
      <c r="A13" t="str">
        <f t="shared" si="0"/>
        <v>15</v>
      </c>
      <c r="B13" s="167" t="s">
        <v>18</v>
      </c>
      <c r="C13" s="175">
        <v>0</v>
      </c>
      <c r="D13" s="179">
        <v>0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0</v>
      </c>
      <c r="K13" s="184">
        <v>0</v>
      </c>
    </row>
    <row r="14" spans="1:11" x14ac:dyDescent="0.25">
      <c r="A14" t="str">
        <f t="shared" si="0"/>
        <v>16</v>
      </c>
      <c r="B14" s="167" t="s">
        <v>19</v>
      </c>
      <c r="C14" s="175">
        <v>11</v>
      </c>
      <c r="D14" s="179">
        <v>4</v>
      </c>
      <c r="E14" s="179">
        <v>62</v>
      </c>
      <c r="F14" s="179">
        <v>47</v>
      </c>
      <c r="G14" s="179">
        <v>17</v>
      </c>
      <c r="H14" s="179">
        <v>42</v>
      </c>
      <c r="I14" s="179">
        <v>36</v>
      </c>
      <c r="J14" s="179">
        <v>15</v>
      </c>
      <c r="K14" s="184">
        <v>234</v>
      </c>
    </row>
    <row r="15" spans="1:11" x14ac:dyDescent="0.25">
      <c r="A15" t="str">
        <f t="shared" si="0"/>
        <v>17</v>
      </c>
      <c r="B15" s="167" t="s">
        <v>20</v>
      </c>
      <c r="C15" s="175">
        <v>9</v>
      </c>
      <c r="D15" s="179">
        <v>2</v>
      </c>
      <c r="E15" s="179">
        <v>44</v>
      </c>
      <c r="F15" s="179">
        <v>32</v>
      </c>
      <c r="G15" s="179">
        <v>15</v>
      </c>
      <c r="H15" s="179">
        <v>60</v>
      </c>
      <c r="I15" s="179">
        <v>29</v>
      </c>
      <c r="J15" s="179">
        <v>21</v>
      </c>
      <c r="K15" s="184">
        <v>212</v>
      </c>
    </row>
    <row r="16" spans="1:11" x14ac:dyDescent="0.25">
      <c r="A16" t="str">
        <f t="shared" si="0"/>
        <v>18</v>
      </c>
      <c r="B16" s="167" t="s">
        <v>21</v>
      </c>
      <c r="C16" s="175">
        <v>1</v>
      </c>
      <c r="D16" s="179">
        <v>0</v>
      </c>
      <c r="E16" s="179">
        <v>1</v>
      </c>
      <c r="F16" s="179">
        <v>1</v>
      </c>
      <c r="G16" s="179">
        <v>0</v>
      </c>
      <c r="H16" s="179">
        <v>0</v>
      </c>
      <c r="I16" s="179">
        <v>1</v>
      </c>
      <c r="J16" s="179">
        <v>0</v>
      </c>
      <c r="K16" s="184">
        <v>4</v>
      </c>
    </row>
    <row r="17" spans="1:11" x14ac:dyDescent="0.25">
      <c r="A17" t="str">
        <f t="shared" si="0"/>
        <v>19</v>
      </c>
      <c r="B17" s="167" t="s">
        <v>22</v>
      </c>
      <c r="C17" s="175">
        <v>4</v>
      </c>
      <c r="D17" s="179">
        <v>1</v>
      </c>
      <c r="E17" s="179">
        <v>68</v>
      </c>
      <c r="F17" s="179">
        <v>10</v>
      </c>
      <c r="G17" s="179">
        <v>27</v>
      </c>
      <c r="H17" s="179">
        <v>33</v>
      </c>
      <c r="I17" s="179">
        <v>35</v>
      </c>
      <c r="J17" s="179">
        <v>23</v>
      </c>
      <c r="K17" s="184">
        <v>201</v>
      </c>
    </row>
    <row r="18" spans="1:11" x14ac:dyDescent="0.25">
      <c r="A18" t="str">
        <f t="shared" si="0"/>
        <v>20</v>
      </c>
      <c r="B18" s="167" t="s">
        <v>81</v>
      </c>
      <c r="C18" s="175">
        <v>3</v>
      </c>
      <c r="D18" s="179">
        <v>0</v>
      </c>
      <c r="E18" s="179">
        <v>11</v>
      </c>
      <c r="F18" s="179">
        <v>3</v>
      </c>
      <c r="G18" s="179">
        <v>3</v>
      </c>
      <c r="H18" s="179">
        <v>5</v>
      </c>
      <c r="I18" s="179">
        <v>8</v>
      </c>
      <c r="J18" s="179">
        <v>6</v>
      </c>
      <c r="K18" s="184">
        <v>39</v>
      </c>
    </row>
    <row r="19" spans="1:11" x14ac:dyDescent="0.25">
      <c r="A19" t="str">
        <f t="shared" si="0"/>
        <v>21</v>
      </c>
      <c r="B19" s="167" t="s">
        <v>82</v>
      </c>
      <c r="C19" s="175">
        <v>3</v>
      </c>
      <c r="D19" s="179">
        <v>3</v>
      </c>
      <c r="E19" s="179">
        <v>23</v>
      </c>
      <c r="F19" s="179">
        <v>13</v>
      </c>
      <c r="G19" s="179">
        <v>10</v>
      </c>
      <c r="H19" s="179">
        <v>19</v>
      </c>
      <c r="I19" s="179">
        <v>6</v>
      </c>
      <c r="J19" s="179">
        <v>4</v>
      </c>
      <c r="K19" s="184">
        <v>81</v>
      </c>
    </row>
    <row r="20" spans="1:11" x14ac:dyDescent="0.25">
      <c r="A20" t="str">
        <f t="shared" si="0"/>
        <v>22</v>
      </c>
      <c r="B20" s="167" t="s">
        <v>83</v>
      </c>
      <c r="C20" s="175">
        <v>2</v>
      </c>
      <c r="D20" s="179">
        <v>3</v>
      </c>
      <c r="E20" s="179">
        <v>44</v>
      </c>
      <c r="F20" s="179">
        <v>10</v>
      </c>
      <c r="G20" s="179">
        <v>6</v>
      </c>
      <c r="H20" s="179">
        <v>37</v>
      </c>
      <c r="I20" s="179">
        <v>12</v>
      </c>
      <c r="J20" s="179">
        <v>4</v>
      </c>
      <c r="K20" s="184">
        <v>118</v>
      </c>
    </row>
    <row r="21" spans="1:11" x14ac:dyDescent="0.25">
      <c r="A21" t="str">
        <f t="shared" si="0"/>
        <v>23</v>
      </c>
      <c r="B21" s="167" t="s">
        <v>98</v>
      </c>
      <c r="C21" s="175">
        <v>0</v>
      </c>
      <c r="D21" s="179">
        <v>2</v>
      </c>
      <c r="E21" s="179">
        <v>13</v>
      </c>
      <c r="F21" s="179">
        <v>0</v>
      </c>
      <c r="G21" s="179">
        <v>1</v>
      </c>
      <c r="H21" s="179">
        <v>7</v>
      </c>
      <c r="I21" s="179">
        <v>6</v>
      </c>
      <c r="J21" s="179">
        <v>6</v>
      </c>
      <c r="K21" s="184">
        <v>35</v>
      </c>
    </row>
    <row r="22" spans="1:11" x14ac:dyDescent="0.25">
      <c r="A22" t="str">
        <f t="shared" si="0"/>
        <v>24</v>
      </c>
      <c r="B22" s="167" t="s">
        <v>23</v>
      </c>
      <c r="C22" s="175">
        <v>5</v>
      </c>
      <c r="D22" s="179">
        <v>1</v>
      </c>
      <c r="E22" s="179">
        <v>51</v>
      </c>
      <c r="F22" s="179">
        <v>24</v>
      </c>
      <c r="G22" s="179">
        <v>18</v>
      </c>
      <c r="H22" s="179">
        <v>41</v>
      </c>
      <c r="I22" s="179">
        <v>16</v>
      </c>
      <c r="J22" s="179">
        <v>20</v>
      </c>
      <c r="K22" s="184">
        <v>176</v>
      </c>
    </row>
    <row r="23" spans="1:11" x14ac:dyDescent="0.25">
      <c r="A23" t="str">
        <f t="shared" si="0"/>
        <v>25</v>
      </c>
      <c r="B23" s="167" t="s">
        <v>24</v>
      </c>
      <c r="C23" s="175">
        <v>3</v>
      </c>
      <c r="D23" s="179">
        <v>3</v>
      </c>
      <c r="E23" s="179">
        <v>18</v>
      </c>
      <c r="F23" s="179">
        <v>11</v>
      </c>
      <c r="G23" s="179">
        <v>8</v>
      </c>
      <c r="H23" s="179">
        <v>17</v>
      </c>
      <c r="I23" s="179">
        <v>5</v>
      </c>
      <c r="J23" s="179">
        <v>9</v>
      </c>
      <c r="K23" s="184">
        <v>74</v>
      </c>
    </row>
    <row r="24" spans="1:11" x14ac:dyDescent="0.25">
      <c r="A24" t="str">
        <f t="shared" si="0"/>
        <v>26</v>
      </c>
      <c r="B24" s="167" t="s">
        <v>25</v>
      </c>
      <c r="C24" s="175">
        <v>0</v>
      </c>
      <c r="D24" s="179">
        <v>0</v>
      </c>
      <c r="E24" s="179">
        <v>0</v>
      </c>
      <c r="F24" s="179">
        <v>0</v>
      </c>
      <c r="G24" s="179">
        <v>0</v>
      </c>
      <c r="H24" s="179">
        <v>0</v>
      </c>
      <c r="I24" s="179">
        <v>0</v>
      </c>
      <c r="J24" s="179">
        <v>0</v>
      </c>
      <c r="K24" s="184">
        <v>0</v>
      </c>
    </row>
    <row r="25" spans="1:11" x14ac:dyDescent="0.25">
      <c r="A25" t="str">
        <f t="shared" si="0"/>
        <v>27</v>
      </c>
      <c r="B25" s="167" t="s">
        <v>26</v>
      </c>
      <c r="C25" s="175">
        <v>0</v>
      </c>
      <c r="D25" s="179">
        <v>0</v>
      </c>
      <c r="E25" s="179">
        <v>0</v>
      </c>
      <c r="F25" s="179">
        <v>0</v>
      </c>
      <c r="G25" s="179">
        <v>0</v>
      </c>
      <c r="H25" s="179">
        <v>0</v>
      </c>
      <c r="I25" s="179">
        <v>0</v>
      </c>
      <c r="J25" s="179">
        <v>0</v>
      </c>
      <c r="K25" s="184">
        <v>0</v>
      </c>
    </row>
    <row r="26" spans="1:11" x14ac:dyDescent="0.25">
      <c r="A26" t="str">
        <f t="shared" si="0"/>
        <v>28</v>
      </c>
      <c r="B26" s="167" t="s">
        <v>27</v>
      </c>
      <c r="C26" s="175">
        <v>0</v>
      </c>
      <c r="D26" s="179">
        <v>0</v>
      </c>
      <c r="E26" s="179">
        <v>0</v>
      </c>
      <c r="F26" s="179">
        <v>1</v>
      </c>
      <c r="G26" s="179">
        <v>0</v>
      </c>
      <c r="H26" s="179">
        <v>1</v>
      </c>
      <c r="I26" s="179">
        <v>0</v>
      </c>
      <c r="J26" s="179">
        <v>0</v>
      </c>
      <c r="K26" s="184">
        <v>2</v>
      </c>
    </row>
    <row r="27" spans="1:11" x14ac:dyDescent="0.25">
      <c r="A27" t="str">
        <f t="shared" si="0"/>
        <v>29</v>
      </c>
      <c r="B27" s="167" t="s">
        <v>28</v>
      </c>
      <c r="C27" s="175">
        <v>0</v>
      </c>
      <c r="D27" s="179">
        <v>0</v>
      </c>
      <c r="E27" s="179">
        <v>0</v>
      </c>
      <c r="F27" s="179">
        <v>0</v>
      </c>
      <c r="G27" s="179">
        <v>0</v>
      </c>
      <c r="H27" s="179">
        <v>0</v>
      </c>
      <c r="I27" s="179">
        <v>0</v>
      </c>
      <c r="J27" s="179">
        <v>0</v>
      </c>
      <c r="K27" s="184">
        <v>0</v>
      </c>
    </row>
    <row r="28" spans="1:11" x14ac:dyDescent="0.25">
      <c r="A28" t="str">
        <f t="shared" si="0"/>
        <v>30</v>
      </c>
      <c r="B28" s="167" t="s">
        <v>29</v>
      </c>
      <c r="C28" s="175">
        <v>0</v>
      </c>
      <c r="D28" s="179">
        <v>1</v>
      </c>
      <c r="E28" s="179">
        <v>14</v>
      </c>
      <c r="F28" s="179">
        <v>1</v>
      </c>
      <c r="G28" s="179">
        <v>4</v>
      </c>
      <c r="H28" s="179">
        <v>3</v>
      </c>
      <c r="I28" s="179">
        <v>1</v>
      </c>
      <c r="J28" s="179">
        <v>2</v>
      </c>
      <c r="K28" s="184">
        <v>26</v>
      </c>
    </row>
    <row r="29" spans="1:11" x14ac:dyDescent="0.25">
      <c r="A29" t="str">
        <f t="shared" si="0"/>
        <v>31</v>
      </c>
      <c r="B29" s="167" t="s">
        <v>30</v>
      </c>
      <c r="C29" s="175">
        <v>2</v>
      </c>
      <c r="D29" s="179">
        <v>0</v>
      </c>
      <c r="E29" s="179">
        <v>2</v>
      </c>
      <c r="F29" s="179">
        <v>1</v>
      </c>
      <c r="G29" s="179">
        <v>0</v>
      </c>
      <c r="H29" s="179">
        <v>3</v>
      </c>
      <c r="I29" s="179">
        <v>2</v>
      </c>
      <c r="J29" s="179">
        <v>0</v>
      </c>
      <c r="K29" s="184">
        <v>10</v>
      </c>
    </row>
    <row r="30" spans="1:11" x14ac:dyDescent="0.25">
      <c r="A30" t="str">
        <f t="shared" si="0"/>
        <v>32</v>
      </c>
      <c r="B30" s="167" t="s">
        <v>31</v>
      </c>
      <c r="C30" s="175">
        <v>0</v>
      </c>
      <c r="D30" s="179">
        <v>0</v>
      </c>
      <c r="E30" s="179">
        <v>0</v>
      </c>
      <c r="F30" s="179">
        <v>0</v>
      </c>
      <c r="G30" s="179">
        <v>0</v>
      </c>
      <c r="H30" s="179">
        <v>0</v>
      </c>
      <c r="I30" s="179">
        <v>0</v>
      </c>
      <c r="J30" s="179">
        <v>1</v>
      </c>
      <c r="K30" s="184">
        <v>1</v>
      </c>
    </row>
    <row r="31" spans="1:11" x14ac:dyDescent="0.25">
      <c r="A31" t="str">
        <f t="shared" si="0"/>
        <v>33</v>
      </c>
      <c r="B31" s="167" t="s">
        <v>32</v>
      </c>
      <c r="C31" s="175">
        <v>1</v>
      </c>
      <c r="D31" s="179">
        <v>0</v>
      </c>
      <c r="E31" s="179">
        <v>2</v>
      </c>
      <c r="F31" s="179">
        <v>0</v>
      </c>
      <c r="G31" s="179">
        <v>0</v>
      </c>
      <c r="H31" s="179">
        <v>0</v>
      </c>
      <c r="I31" s="179">
        <v>0</v>
      </c>
      <c r="J31" s="179">
        <v>1</v>
      </c>
      <c r="K31" s="184">
        <v>4</v>
      </c>
    </row>
    <row r="32" spans="1:11" x14ac:dyDescent="0.25">
      <c r="A32" t="str">
        <f t="shared" si="0"/>
        <v>34</v>
      </c>
      <c r="B32" s="167" t="s">
        <v>33</v>
      </c>
      <c r="C32" s="175">
        <v>0</v>
      </c>
      <c r="D32" s="179">
        <v>1</v>
      </c>
      <c r="E32" s="179">
        <v>7</v>
      </c>
      <c r="F32" s="179">
        <v>1</v>
      </c>
      <c r="G32" s="179">
        <v>1</v>
      </c>
      <c r="H32" s="179">
        <v>6</v>
      </c>
      <c r="I32" s="179">
        <v>0</v>
      </c>
      <c r="J32" s="179">
        <v>2</v>
      </c>
      <c r="K32" s="184">
        <v>18</v>
      </c>
    </row>
    <row r="33" spans="1:11" x14ac:dyDescent="0.25">
      <c r="A33" t="str">
        <f t="shared" si="0"/>
        <v>35</v>
      </c>
      <c r="B33" s="167" t="s">
        <v>34</v>
      </c>
      <c r="C33" s="175">
        <v>1</v>
      </c>
      <c r="D33" s="179">
        <v>0</v>
      </c>
      <c r="E33" s="179">
        <v>7</v>
      </c>
      <c r="F33" s="179">
        <v>2</v>
      </c>
      <c r="G33" s="179">
        <v>1</v>
      </c>
      <c r="H33" s="179">
        <v>8</v>
      </c>
      <c r="I33" s="179">
        <v>3</v>
      </c>
      <c r="J33" s="179">
        <v>2</v>
      </c>
      <c r="K33" s="184">
        <v>24</v>
      </c>
    </row>
    <row r="34" spans="1:11" x14ac:dyDescent="0.25">
      <c r="A34" t="str">
        <f t="shared" si="0"/>
        <v>36</v>
      </c>
      <c r="B34" s="167" t="s">
        <v>35</v>
      </c>
      <c r="C34" s="175">
        <v>2</v>
      </c>
      <c r="D34" s="179">
        <v>1</v>
      </c>
      <c r="E34" s="179">
        <v>15</v>
      </c>
      <c r="F34" s="179">
        <v>3</v>
      </c>
      <c r="G34" s="179">
        <v>6</v>
      </c>
      <c r="H34" s="179">
        <v>16</v>
      </c>
      <c r="I34" s="179">
        <v>6</v>
      </c>
      <c r="J34" s="179">
        <v>1</v>
      </c>
      <c r="K34" s="184">
        <v>50</v>
      </c>
    </row>
    <row r="35" spans="1:11" x14ac:dyDescent="0.25">
      <c r="A35" t="str">
        <f t="shared" si="0"/>
        <v>37</v>
      </c>
      <c r="B35" s="167" t="s">
        <v>36</v>
      </c>
      <c r="C35" s="175">
        <v>0</v>
      </c>
      <c r="D35" s="179">
        <v>0</v>
      </c>
      <c r="E35" s="179">
        <v>0</v>
      </c>
      <c r="F35" s="179">
        <v>0</v>
      </c>
      <c r="G35" s="179">
        <v>0</v>
      </c>
      <c r="H35" s="179">
        <v>0</v>
      </c>
      <c r="I35" s="179">
        <v>4</v>
      </c>
      <c r="J35" s="179">
        <v>0</v>
      </c>
      <c r="K35" s="184">
        <v>4</v>
      </c>
    </row>
    <row r="36" spans="1:11" x14ac:dyDescent="0.25">
      <c r="A36" t="str">
        <f t="shared" ref="A36:A67" si="1">LEFT(B36,2)</f>
        <v>38</v>
      </c>
      <c r="B36" s="167" t="s">
        <v>37</v>
      </c>
      <c r="C36" s="175">
        <v>4</v>
      </c>
      <c r="D36" s="179">
        <v>4</v>
      </c>
      <c r="E36" s="179">
        <v>22</v>
      </c>
      <c r="F36" s="179">
        <v>14</v>
      </c>
      <c r="G36" s="179">
        <v>10</v>
      </c>
      <c r="H36" s="179">
        <v>22</v>
      </c>
      <c r="I36" s="179">
        <v>17</v>
      </c>
      <c r="J36" s="179">
        <v>10</v>
      </c>
      <c r="K36" s="184">
        <v>103</v>
      </c>
    </row>
    <row r="37" spans="1:11" x14ac:dyDescent="0.25">
      <c r="A37" t="str">
        <f t="shared" si="1"/>
        <v>39</v>
      </c>
      <c r="B37" s="167" t="s">
        <v>38</v>
      </c>
      <c r="C37" s="175">
        <v>29</v>
      </c>
      <c r="D37" s="179">
        <v>8</v>
      </c>
      <c r="E37" s="179">
        <v>235</v>
      </c>
      <c r="F37" s="179">
        <v>81</v>
      </c>
      <c r="G37" s="179">
        <v>119</v>
      </c>
      <c r="H37" s="179">
        <v>241</v>
      </c>
      <c r="I37" s="179">
        <v>88</v>
      </c>
      <c r="J37" s="179">
        <v>80</v>
      </c>
      <c r="K37" s="184">
        <v>881</v>
      </c>
    </row>
    <row r="38" spans="1:11" x14ac:dyDescent="0.25">
      <c r="A38" t="str">
        <f t="shared" si="1"/>
        <v>40</v>
      </c>
      <c r="B38" s="167" t="s">
        <v>39</v>
      </c>
      <c r="C38" s="175">
        <v>25</v>
      </c>
      <c r="D38" s="179">
        <v>11</v>
      </c>
      <c r="E38" s="179">
        <v>308</v>
      </c>
      <c r="F38" s="179">
        <v>85</v>
      </c>
      <c r="G38" s="179">
        <v>65</v>
      </c>
      <c r="H38" s="179">
        <v>247</v>
      </c>
      <c r="I38" s="179">
        <v>68</v>
      </c>
      <c r="J38" s="179">
        <v>51</v>
      </c>
      <c r="K38" s="184">
        <v>860</v>
      </c>
    </row>
    <row r="39" spans="1:11" x14ac:dyDescent="0.25">
      <c r="A39" t="str">
        <f t="shared" si="1"/>
        <v>41</v>
      </c>
      <c r="B39" s="167" t="s">
        <v>85</v>
      </c>
      <c r="C39" s="175">
        <v>9</v>
      </c>
      <c r="D39" s="179">
        <v>4</v>
      </c>
      <c r="E39" s="179">
        <v>103</v>
      </c>
      <c r="F39" s="179">
        <v>12</v>
      </c>
      <c r="G39" s="179">
        <v>17</v>
      </c>
      <c r="H39" s="179">
        <v>66</v>
      </c>
      <c r="I39" s="179">
        <v>22</v>
      </c>
      <c r="J39" s="179">
        <v>10</v>
      </c>
      <c r="K39" s="184">
        <v>243</v>
      </c>
    </row>
    <row r="40" spans="1:11" x14ac:dyDescent="0.25">
      <c r="A40" t="str">
        <f t="shared" si="1"/>
        <v>42</v>
      </c>
      <c r="B40" s="167" t="s">
        <v>40</v>
      </c>
      <c r="C40" s="175">
        <v>10</v>
      </c>
      <c r="D40" s="179">
        <v>4</v>
      </c>
      <c r="E40" s="179">
        <v>63</v>
      </c>
      <c r="F40" s="179">
        <v>22</v>
      </c>
      <c r="G40" s="179">
        <v>14</v>
      </c>
      <c r="H40" s="179">
        <v>62</v>
      </c>
      <c r="I40" s="179">
        <v>16</v>
      </c>
      <c r="J40" s="179">
        <v>17</v>
      </c>
      <c r="K40" s="184">
        <v>208</v>
      </c>
    </row>
    <row r="41" spans="1:11" x14ac:dyDescent="0.25">
      <c r="A41" t="str">
        <f t="shared" si="1"/>
        <v>43</v>
      </c>
      <c r="B41" s="167" t="s">
        <v>41</v>
      </c>
      <c r="C41" s="175">
        <v>1</v>
      </c>
      <c r="D41" s="179">
        <v>0</v>
      </c>
      <c r="E41" s="179">
        <v>1</v>
      </c>
      <c r="F41" s="179">
        <v>1</v>
      </c>
      <c r="G41" s="179">
        <v>0</v>
      </c>
      <c r="H41" s="179">
        <v>0</v>
      </c>
      <c r="I41" s="179">
        <v>0</v>
      </c>
      <c r="J41" s="179">
        <v>0</v>
      </c>
      <c r="K41" s="184">
        <v>3</v>
      </c>
    </row>
    <row r="42" spans="1:11" x14ac:dyDescent="0.25">
      <c r="A42" t="str">
        <f t="shared" si="1"/>
        <v>44</v>
      </c>
      <c r="B42" s="167" t="s">
        <v>42</v>
      </c>
      <c r="C42" s="175">
        <v>0</v>
      </c>
      <c r="D42" s="179">
        <v>0</v>
      </c>
      <c r="E42" s="179">
        <v>2</v>
      </c>
      <c r="F42" s="179">
        <v>0</v>
      </c>
      <c r="G42" s="179">
        <v>0</v>
      </c>
      <c r="H42" s="179">
        <v>0</v>
      </c>
      <c r="I42" s="179">
        <v>0</v>
      </c>
      <c r="J42" s="179">
        <v>1</v>
      </c>
      <c r="K42" s="184">
        <v>3</v>
      </c>
    </row>
    <row r="43" spans="1:11" x14ac:dyDescent="0.25">
      <c r="A43" t="str">
        <f t="shared" si="1"/>
        <v>45</v>
      </c>
      <c r="B43" s="167" t="s">
        <v>43</v>
      </c>
      <c r="C43" s="175">
        <v>1</v>
      </c>
      <c r="D43" s="179">
        <v>0</v>
      </c>
      <c r="E43" s="179">
        <v>6</v>
      </c>
      <c r="F43" s="179">
        <v>1</v>
      </c>
      <c r="G43" s="179">
        <v>1</v>
      </c>
      <c r="H43" s="179">
        <v>4</v>
      </c>
      <c r="I43" s="179">
        <v>2</v>
      </c>
      <c r="J43" s="179">
        <v>0</v>
      </c>
      <c r="K43" s="184">
        <v>15</v>
      </c>
    </row>
    <row r="44" spans="1:11" x14ac:dyDescent="0.25">
      <c r="A44" t="str">
        <f t="shared" si="1"/>
        <v>46</v>
      </c>
      <c r="B44" s="167" t="s">
        <v>44</v>
      </c>
      <c r="C44" s="175">
        <v>1</v>
      </c>
      <c r="D44" s="179">
        <v>1</v>
      </c>
      <c r="E44" s="179">
        <v>6</v>
      </c>
      <c r="F44" s="179">
        <v>3</v>
      </c>
      <c r="G44" s="179">
        <v>1</v>
      </c>
      <c r="H44" s="179">
        <v>3</v>
      </c>
      <c r="I44" s="179">
        <v>0</v>
      </c>
      <c r="J44" s="179">
        <v>0</v>
      </c>
      <c r="K44" s="184">
        <v>15</v>
      </c>
    </row>
    <row r="45" spans="1:11" x14ac:dyDescent="0.25">
      <c r="A45" t="str">
        <f t="shared" si="1"/>
        <v>47</v>
      </c>
      <c r="B45" s="167" t="s">
        <v>45</v>
      </c>
      <c r="C45" s="175">
        <v>0</v>
      </c>
      <c r="D45" s="179">
        <v>0</v>
      </c>
      <c r="E45" s="179">
        <v>12</v>
      </c>
      <c r="F45" s="179">
        <v>8</v>
      </c>
      <c r="G45" s="179">
        <v>1</v>
      </c>
      <c r="H45" s="179">
        <v>9</v>
      </c>
      <c r="I45" s="179">
        <v>1</v>
      </c>
      <c r="J45" s="179">
        <v>1</v>
      </c>
      <c r="K45" s="184">
        <v>32</v>
      </c>
    </row>
    <row r="46" spans="1:11" x14ac:dyDescent="0.25">
      <c r="A46" t="str">
        <f t="shared" si="1"/>
        <v>48</v>
      </c>
      <c r="B46" s="167" t="s">
        <v>46</v>
      </c>
      <c r="C46" s="175">
        <v>0</v>
      </c>
      <c r="D46" s="179">
        <v>0</v>
      </c>
      <c r="E46" s="179">
        <v>4</v>
      </c>
      <c r="F46" s="179">
        <v>0</v>
      </c>
      <c r="G46" s="179">
        <v>0</v>
      </c>
      <c r="H46" s="179">
        <v>0</v>
      </c>
      <c r="I46" s="179">
        <v>1</v>
      </c>
      <c r="J46" s="179">
        <v>0</v>
      </c>
      <c r="K46" s="184">
        <v>5</v>
      </c>
    </row>
    <row r="47" spans="1:11" x14ac:dyDescent="0.25">
      <c r="A47" t="str">
        <f t="shared" si="1"/>
        <v>50</v>
      </c>
      <c r="B47" s="167" t="s">
        <v>86</v>
      </c>
      <c r="C47" s="175">
        <v>5</v>
      </c>
      <c r="D47" s="179">
        <v>0</v>
      </c>
      <c r="E47" s="179">
        <v>30</v>
      </c>
      <c r="F47" s="179">
        <v>8</v>
      </c>
      <c r="G47" s="179">
        <v>3</v>
      </c>
      <c r="H47" s="179">
        <v>20</v>
      </c>
      <c r="I47" s="179">
        <v>6</v>
      </c>
      <c r="J47" s="179">
        <v>2</v>
      </c>
      <c r="K47" s="184">
        <v>74</v>
      </c>
    </row>
    <row r="48" spans="1:11" x14ac:dyDescent="0.25">
      <c r="A48" t="str">
        <f t="shared" si="1"/>
        <v>51</v>
      </c>
      <c r="B48" s="167" t="s">
        <v>48</v>
      </c>
      <c r="C48" s="175">
        <v>21</v>
      </c>
      <c r="D48" s="179">
        <v>5</v>
      </c>
      <c r="E48" s="179">
        <v>140</v>
      </c>
      <c r="F48" s="179">
        <v>72</v>
      </c>
      <c r="G48" s="179">
        <v>29</v>
      </c>
      <c r="H48" s="179">
        <v>171</v>
      </c>
      <c r="I48" s="179">
        <v>55</v>
      </c>
      <c r="J48" s="179">
        <v>4</v>
      </c>
      <c r="K48" s="184">
        <v>497</v>
      </c>
    </row>
    <row r="49" spans="1:11" x14ac:dyDescent="0.25">
      <c r="A49" t="str">
        <f t="shared" si="1"/>
        <v>52</v>
      </c>
      <c r="B49" s="167" t="s">
        <v>49</v>
      </c>
      <c r="C49" s="175">
        <v>12</v>
      </c>
      <c r="D49" s="179">
        <v>7</v>
      </c>
      <c r="E49" s="179">
        <v>96</v>
      </c>
      <c r="F49" s="179">
        <v>43</v>
      </c>
      <c r="G49" s="179">
        <v>21</v>
      </c>
      <c r="H49" s="179">
        <v>100</v>
      </c>
      <c r="I49" s="179">
        <v>25</v>
      </c>
      <c r="J49" s="179">
        <v>10</v>
      </c>
      <c r="K49" s="184">
        <v>314</v>
      </c>
    </row>
    <row r="50" spans="1:11" x14ac:dyDescent="0.25">
      <c r="A50" t="str">
        <f t="shared" si="1"/>
        <v>53</v>
      </c>
      <c r="B50" s="167" t="s">
        <v>50</v>
      </c>
      <c r="C50" s="175">
        <v>3</v>
      </c>
      <c r="D50" s="179">
        <v>1</v>
      </c>
      <c r="E50" s="179">
        <v>35</v>
      </c>
      <c r="F50" s="179">
        <v>17</v>
      </c>
      <c r="G50" s="179">
        <v>5</v>
      </c>
      <c r="H50" s="179">
        <v>51</v>
      </c>
      <c r="I50" s="179">
        <v>31</v>
      </c>
      <c r="J50" s="179">
        <v>7</v>
      </c>
      <c r="K50" s="184">
        <v>150</v>
      </c>
    </row>
    <row r="51" spans="1:11" x14ac:dyDescent="0.25">
      <c r="A51" t="str">
        <f t="shared" si="1"/>
        <v>54</v>
      </c>
      <c r="B51" s="167" t="s">
        <v>51</v>
      </c>
      <c r="C51" s="175">
        <v>12</v>
      </c>
      <c r="D51" s="179">
        <v>0</v>
      </c>
      <c r="E51" s="179">
        <v>67</v>
      </c>
      <c r="F51" s="179">
        <v>27</v>
      </c>
      <c r="G51" s="179">
        <v>26</v>
      </c>
      <c r="H51" s="179">
        <v>54</v>
      </c>
      <c r="I51" s="179">
        <v>14</v>
      </c>
      <c r="J51" s="179">
        <v>22</v>
      </c>
      <c r="K51" s="184">
        <v>222</v>
      </c>
    </row>
    <row r="52" spans="1:11" x14ac:dyDescent="0.25">
      <c r="A52" t="str">
        <f t="shared" si="1"/>
        <v>55</v>
      </c>
      <c r="B52" s="167" t="s">
        <v>52</v>
      </c>
      <c r="C52" s="175">
        <v>0</v>
      </c>
      <c r="D52" s="179">
        <v>0</v>
      </c>
      <c r="E52" s="179">
        <v>4</v>
      </c>
      <c r="F52" s="179">
        <v>0</v>
      </c>
      <c r="G52" s="179">
        <v>0</v>
      </c>
      <c r="H52" s="179">
        <v>9</v>
      </c>
      <c r="I52" s="179">
        <v>2</v>
      </c>
      <c r="J52" s="179">
        <v>0</v>
      </c>
      <c r="K52" s="184">
        <v>15</v>
      </c>
    </row>
    <row r="53" spans="1:11" x14ac:dyDescent="0.25">
      <c r="A53" t="str">
        <f t="shared" si="1"/>
        <v>56</v>
      </c>
      <c r="B53" s="167" t="s">
        <v>53</v>
      </c>
      <c r="C53" s="175">
        <v>2</v>
      </c>
      <c r="D53" s="179">
        <v>0</v>
      </c>
      <c r="E53" s="179">
        <v>7</v>
      </c>
      <c r="F53" s="179">
        <v>4</v>
      </c>
      <c r="G53" s="179">
        <v>2</v>
      </c>
      <c r="H53" s="179">
        <v>8</v>
      </c>
      <c r="I53" s="179">
        <v>2</v>
      </c>
      <c r="J53" s="179">
        <v>0</v>
      </c>
      <c r="K53" s="184">
        <v>25</v>
      </c>
    </row>
    <row r="54" spans="1:11" x14ac:dyDescent="0.25">
      <c r="A54" t="str">
        <f t="shared" si="1"/>
        <v>57</v>
      </c>
      <c r="B54" s="167" t="s">
        <v>87</v>
      </c>
      <c r="C54" s="175">
        <v>3</v>
      </c>
      <c r="D54" s="179">
        <v>2</v>
      </c>
      <c r="E54" s="179">
        <v>26</v>
      </c>
      <c r="F54" s="179">
        <v>13</v>
      </c>
      <c r="G54" s="179">
        <v>5</v>
      </c>
      <c r="H54" s="179">
        <v>30</v>
      </c>
      <c r="I54" s="179">
        <v>8</v>
      </c>
      <c r="J54" s="179">
        <v>7</v>
      </c>
      <c r="K54" s="184">
        <v>94</v>
      </c>
    </row>
    <row r="55" spans="1:11" x14ac:dyDescent="0.25">
      <c r="A55" t="str">
        <f t="shared" si="1"/>
        <v>58</v>
      </c>
      <c r="B55" s="167" t="s">
        <v>88</v>
      </c>
      <c r="C55" s="175">
        <v>0</v>
      </c>
      <c r="D55" s="179">
        <v>0</v>
      </c>
      <c r="E55" s="179">
        <v>3</v>
      </c>
      <c r="F55" s="179">
        <v>0</v>
      </c>
      <c r="G55" s="179">
        <v>0</v>
      </c>
      <c r="H55" s="179">
        <v>2</v>
      </c>
      <c r="I55" s="179">
        <v>0</v>
      </c>
      <c r="J55" s="179">
        <v>1</v>
      </c>
      <c r="K55" s="184">
        <v>6</v>
      </c>
    </row>
    <row r="56" spans="1:11" x14ac:dyDescent="0.25">
      <c r="A56" t="str">
        <f t="shared" si="1"/>
        <v>59</v>
      </c>
      <c r="B56" s="167" t="s">
        <v>55</v>
      </c>
      <c r="C56" s="175">
        <v>4</v>
      </c>
      <c r="D56" s="179">
        <v>3</v>
      </c>
      <c r="E56" s="179">
        <v>26</v>
      </c>
      <c r="F56" s="179">
        <v>8</v>
      </c>
      <c r="G56" s="179">
        <v>12</v>
      </c>
      <c r="H56" s="179">
        <v>20</v>
      </c>
      <c r="I56" s="179">
        <v>10</v>
      </c>
      <c r="J56" s="179">
        <v>2</v>
      </c>
      <c r="K56" s="184">
        <v>85</v>
      </c>
    </row>
    <row r="57" spans="1:11" x14ac:dyDescent="0.25">
      <c r="A57" t="str">
        <f t="shared" si="1"/>
        <v>60</v>
      </c>
      <c r="B57" s="167" t="s">
        <v>56</v>
      </c>
      <c r="C57" s="175">
        <v>1</v>
      </c>
      <c r="D57" s="179">
        <v>0</v>
      </c>
      <c r="E57" s="179">
        <v>0</v>
      </c>
      <c r="F57" s="179">
        <v>1</v>
      </c>
      <c r="G57" s="179">
        <v>0</v>
      </c>
      <c r="H57" s="179">
        <v>0</v>
      </c>
      <c r="I57" s="179">
        <v>0</v>
      </c>
      <c r="J57" s="179">
        <v>0</v>
      </c>
      <c r="K57" s="184">
        <v>2</v>
      </c>
    </row>
    <row r="58" spans="1:11" x14ac:dyDescent="0.25">
      <c r="A58" t="str">
        <f t="shared" si="1"/>
        <v>61</v>
      </c>
      <c r="B58" s="167" t="s">
        <v>89</v>
      </c>
      <c r="C58" s="175">
        <v>4</v>
      </c>
      <c r="D58" s="179">
        <v>2</v>
      </c>
      <c r="E58" s="179">
        <v>19</v>
      </c>
      <c r="F58" s="179">
        <v>7</v>
      </c>
      <c r="G58" s="179">
        <v>7</v>
      </c>
      <c r="H58" s="179">
        <v>26</v>
      </c>
      <c r="I58" s="179">
        <v>4</v>
      </c>
      <c r="J58" s="179">
        <v>7</v>
      </c>
      <c r="K58" s="184">
        <v>76</v>
      </c>
    </row>
    <row r="59" spans="1:11" x14ac:dyDescent="0.25">
      <c r="A59" t="str">
        <f t="shared" si="1"/>
        <v>62</v>
      </c>
      <c r="B59" s="167" t="s">
        <v>58</v>
      </c>
      <c r="C59" s="175">
        <v>6</v>
      </c>
      <c r="D59" s="179">
        <v>1</v>
      </c>
      <c r="E59" s="179">
        <v>66</v>
      </c>
      <c r="F59" s="179">
        <v>9</v>
      </c>
      <c r="G59" s="179">
        <v>10</v>
      </c>
      <c r="H59" s="179">
        <v>35</v>
      </c>
      <c r="I59" s="179">
        <v>10</v>
      </c>
      <c r="J59" s="179">
        <v>11</v>
      </c>
      <c r="K59" s="184">
        <v>148</v>
      </c>
    </row>
    <row r="60" spans="1:11" x14ac:dyDescent="0.25">
      <c r="A60" t="str">
        <f t="shared" si="1"/>
        <v>63</v>
      </c>
      <c r="B60" s="167" t="s">
        <v>59</v>
      </c>
      <c r="C60" s="175">
        <v>0</v>
      </c>
      <c r="D60" s="179">
        <v>0</v>
      </c>
      <c r="E60" s="179">
        <v>4</v>
      </c>
      <c r="F60" s="179">
        <v>0</v>
      </c>
      <c r="G60" s="179">
        <v>0</v>
      </c>
      <c r="H60" s="179">
        <v>5</v>
      </c>
      <c r="I60" s="179">
        <v>1</v>
      </c>
      <c r="J60" s="179">
        <v>0</v>
      </c>
      <c r="K60" s="184">
        <v>10</v>
      </c>
    </row>
    <row r="61" spans="1:11" x14ac:dyDescent="0.25">
      <c r="A61" t="str">
        <f t="shared" si="1"/>
        <v>64</v>
      </c>
      <c r="B61" s="167" t="s">
        <v>60</v>
      </c>
      <c r="C61" s="175">
        <v>14</v>
      </c>
      <c r="D61" s="179">
        <v>3</v>
      </c>
      <c r="E61" s="179">
        <v>130</v>
      </c>
      <c r="F61" s="179">
        <v>23</v>
      </c>
      <c r="G61" s="179">
        <v>20</v>
      </c>
      <c r="H61" s="179">
        <v>91</v>
      </c>
      <c r="I61" s="179">
        <v>24</v>
      </c>
      <c r="J61" s="179">
        <v>16</v>
      </c>
      <c r="K61" s="184">
        <v>321</v>
      </c>
    </row>
    <row r="62" spans="1:11" x14ac:dyDescent="0.25">
      <c r="A62" t="str">
        <f t="shared" si="1"/>
        <v>65</v>
      </c>
      <c r="B62" s="167" t="s">
        <v>61</v>
      </c>
      <c r="C62" s="175">
        <v>0</v>
      </c>
      <c r="D62" s="179">
        <v>0</v>
      </c>
      <c r="E62" s="179">
        <v>0</v>
      </c>
      <c r="F62" s="179">
        <v>0</v>
      </c>
      <c r="G62" s="179">
        <v>0</v>
      </c>
      <c r="H62" s="179">
        <v>0</v>
      </c>
      <c r="I62" s="179">
        <v>0</v>
      </c>
      <c r="J62" s="179">
        <v>0</v>
      </c>
      <c r="K62" s="184">
        <v>0</v>
      </c>
    </row>
    <row r="63" spans="1:11" x14ac:dyDescent="0.25">
      <c r="A63" t="str">
        <f t="shared" si="1"/>
        <v>66</v>
      </c>
      <c r="B63" s="167" t="s">
        <v>90</v>
      </c>
      <c r="C63" s="175">
        <v>1</v>
      </c>
      <c r="D63" s="179">
        <v>0</v>
      </c>
      <c r="E63" s="179">
        <v>11</v>
      </c>
      <c r="F63" s="179">
        <v>2</v>
      </c>
      <c r="G63" s="179">
        <v>2</v>
      </c>
      <c r="H63" s="179">
        <v>6</v>
      </c>
      <c r="I63" s="179">
        <v>2</v>
      </c>
      <c r="J63" s="179">
        <v>1</v>
      </c>
      <c r="K63" s="184">
        <v>25</v>
      </c>
    </row>
    <row r="64" spans="1:11" x14ac:dyDescent="0.25">
      <c r="A64" t="str">
        <f t="shared" si="1"/>
        <v>68</v>
      </c>
      <c r="B64" s="167" t="s">
        <v>62</v>
      </c>
      <c r="C64" s="175">
        <v>0</v>
      </c>
      <c r="D64" s="179">
        <v>0</v>
      </c>
      <c r="E64" s="179">
        <v>27</v>
      </c>
      <c r="F64" s="179">
        <v>1</v>
      </c>
      <c r="G64" s="179">
        <v>2</v>
      </c>
      <c r="H64" s="179">
        <v>12</v>
      </c>
      <c r="I64" s="179">
        <v>2</v>
      </c>
      <c r="J64" s="179">
        <v>2</v>
      </c>
      <c r="K64" s="184">
        <v>46</v>
      </c>
    </row>
    <row r="65" spans="1:11" x14ac:dyDescent="0.25">
      <c r="A65" t="str">
        <f t="shared" si="1"/>
        <v>71</v>
      </c>
      <c r="B65" s="167" t="s">
        <v>91</v>
      </c>
      <c r="C65" s="175">
        <v>1</v>
      </c>
      <c r="D65" s="179">
        <v>1</v>
      </c>
      <c r="E65" s="179">
        <v>15</v>
      </c>
      <c r="F65" s="179">
        <v>4</v>
      </c>
      <c r="G65" s="179">
        <v>1</v>
      </c>
      <c r="H65" s="179">
        <v>13</v>
      </c>
      <c r="I65" s="179">
        <v>3</v>
      </c>
      <c r="J65" s="179">
        <v>1</v>
      </c>
      <c r="K65" s="184">
        <v>39</v>
      </c>
    </row>
    <row r="66" spans="1:11" x14ac:dyDescent="0.25">
      <c r="A66" t="str">
        <f t="shared" si="1"/>
        <v>73</v>
      </c>
      <c r="B66" s="167" t="s">
        <v>63</v>
      </c>
      <c r="C66" s="175">
        <v>1</v>
      </c>
      <c r="D66" s="179">
        <v>0</v>
      </c>
      <c r="E66" s="179">
        <v>11</v>
      </c>
      <c r="F66" s="179">
        <v>5</v>
      </c>
      <c r="G66" s="179">
        <v>1</v>
      </c>
      <c r="H66" s="179">
        <v>10</v>
      </c>
      <c r="I66" s="179">
        <v>4</v>
      </c>
      <c r="J66" s="179">
        <v>1</v>
      </c>
      <c r="K66" s="184">
        <v>33</v>
      </c>
    </row>
    <row r="67" spans="1:11" x14ac:dyDescent="0.25">
      <c r="A67" t="str">
        <f t="shared" si="1"/>
        <v>75</v>
      </c>
      <c r="B67" s="167" t="s">
        <v>64</v>
      </c>
      <c r="C67" s="175">
        <v>3</v>
      </c>
      <c r="D67" s="179">
        <v>0</v>
      </c>
      <c r="E67" s="179">
        <v>29</v>
      </c>
      <c r="F67" s="179">
        <v>2</v>
      </c>
      <c r="G67" s="179">
        <v>6</v>
      </c>
      <c r="H67" s="179">
        <v>16</v>
      </c>
      <c r="I67" s="179">
        <v>1</v>
      </c>
      <c r="J67" s="179">
        <v>3</v>
      </c>
      <c r="K67" s="184">
        <v>60</v>
      </c>
    </row>
    <row r="68" spans="1:11" x14ac:dyDescent="0.25">
      <c r="A68" t="str">
        <f t="shared" ref="A68:A83" si="2">LEFT(B68,2)</f>
        <v>76</v>
      </c>
      <c r="B68" s="167" t="s">
        <v>92</v>
      </c>
      <c r="C68" s="175">
        <v>10</v>
      </c>
      <c r="D68" s="179">
        <v>7</v>
      </c>
      <c r="E68" s="179">
        <v>208</v>
      </c>
      <c r="F68" s="179">
        <v>38</v>
      </c>
      <c r="G68" s="179">
        <v>27</v>
      </c>
      <c r="H68" s="179">
        <v>117</v>
      </c>
      <c r="I68" s="179">
        <v>27</v>
      </c>
      <c r="J68" s="179">
        <v>20</v>
      </c>
      <c r="K68" s="184">
        <v>454</v>
      </c>
    </row>
    <row r="69" spans="1:11" x14ac:dyDescent="0.25">
      <c r="A69" t="str">
        <f t="shared" si="2"/>
        <v>77</v>
      </c>
      <c r="B69" s="167" t="s">
        <v>66</v>
      </c>
      <c r="C69" s="175">
        <v>7</v>
      </c>
      <c r="D69" s="179">
        <v>1</v>
      </c>
      <c r="E69" s="179">
        <v>58</v>
      </c>
      <c r="F69" s="179">
        <v>24</v>
      </c>
      <c r="G69" s="179">
        <v>17</v>
      </c>
      <c r="H69" s="179">
        <v>51</v>
      </c>
      <c r="I69" s="179">
        <v>9</v>
      </c>
      <c r="J69" s="179">
        <v>12</v>
      </c>
      <c r="K69" s="184">
        <v>179</v>
      </c>
    </row>
    <row r="70" spans="1:11" x14ac:dyDescent="0.25">
      <c r="A70" t="str">
        <f t="shared" si="2"/>
        <v>78</v>
      </c>
      <c r="B70" s="167" t="s">
        <v>67</v>
      </c>
      <c r="C70" s="175">
        <v>29</v>
      </c>
      <c r="D70" s="179">
        <v>11</v>
      </c>
      <c r="E70" s="179">
        <v>357</v>
      </c>
      <c r="F70" s="179">
        <v>91</v>
      </c>
      <c r="G70" s="179">
        <v>82</v>
      </c>
      <c r="H70" s="179">
        <v>284</v>
      </c>
      <c r="I70" s="179">
        <v>101</v>
      </c>
      <c r="J70" s="179">
        <v>87</v>
      </c>
      <c r="K70" s="184">
        <v>1042</v>
      </c>
    </row>
    <row r="71" spans="1:11" x14ac:dyDescent="0.25">
      <c r="A71" t="str">
        <f t="shared" si="2"/>
        <v>80</v>
      </c>
      <c r="B71" s="167" t="s">
        <v>68</v>
      </c>
      <c r="C71" s="175">
        <v>13</v>
      </c>
      <c r="D71" s="179">
        <v>7</v>
      </c>
      <c r="E71" s="179">
        <v>118</v>
      </c>
      <c r="F71" s="179">
        <v>34</v>
      </c>
      <c r="G71" s="179">
        <v>20</v>
      </c>
      <c r="H71" s="179">
        <v>87</v>
      </c>
      <c r="I71" s="179">
        <v>15</v>
      </c>
      <c r="J71" s="179">
        <v>16</v>
      </c>
      <c r="K71" s="184">
        <v>310</v>
      </c>
    </row>
    <row r="72" spans="1:11" x14ac:dyDescent="0.25">
      <c r="A72" t="str">
        <f t="shared" si="2"/>
        <v>81</v>
      </c>
      <c r="B72" s="167" t="s">
        <v>69</v>
      </c>
      <c r="C72" s="175">
        <v>4</v>
      </c>
      <c r="D72" s="179">
        <v>1</v>
      </c>
      <c r="E72" s="179">
        <v>46</v>
      </c>
      <c r="F72" s="179">
        <v>14</v>
      </c>
      <c r="G72" s="179">
        <v>15</v>
      </c>
      <c r="H72" s="179">
        <v>41</v>
      </c>
      <c r="I72" s="179">
        <v>12</v>
      </c>
      <c r="J72" s="179">
        <v>12</v>
      </c>
      <c r="K72" s="184">
        <v>145</v>
      </c>
    </row>
    <row r="73" spans="1:11" x14ac:dyDescent="0.25">
      <c r="A73" t="str">
        <f t="shared" si="2"/>
        <v>82</v>
      </c>
      <c r="B73" s="167" t="s">
        <v>70</v>
      </c>
      <c r="C73" s="175">
        <v>0</v>
      </c>
      <c r="D73" s="179">
        <v>0</v>
      </c>
      <c r="E73" s="179">
        <v>0</v>
      </c>
      <c r="F73" s="179">
        <v>0</v>
      </c>
      <c r="G73" s="179">
        <v>0</v>
      </c>
      <c r="H73" s="179">
        <v>0</v>
      </c>
      <c r="I73" s="179">
        <v>0</v>
      </c>
      <c r="J73" s="179">
        <v>0</v>
      </c>
      <c r="K73" s="184">
        <v>0</v>
      </c>
    </row>
    <row r="74" spans="1:11" x14ac:dyDescent="0.25">
      <c r="A74" t="str">
        <f t="shared" si="2"/>
        <v>83</v>
      </c>
      <c r="B74" s="167" t="s">
        <v>71</v>
      </c>
      <c r="C74" s="175">
        <v>9</v>
      </c>
      <c r="D74" s="179">
        <v>2</v>
      </c>
      <c r="E74" s="179">
        <v>109</v>
      </c>
      <c r="F74" s="179">
        <v>18</v>
      </c>
      <c r="G74" s="179">
        <v>15</v>
      </c>
      <c r="H74" s="179">
        <v>60</v>
      </c>
      <c r="I74" s="179">
        <v>16</v>
      </c>
      <c r="J74" s="179">
        <v>9</v>
      </c>
      <c r="K74" s="184">
        <v>238</v>
      </c>
    </row>
    <row r="75" spans="1:11" x14ac:dyDescent="0.25">
      <c r="A75" t="str">
        <f t="shared" si="2"/>
        <v>84</v>
      </c>
      <c r="B75" s="167" t="s">
        <v>72</v>
      </c>
      <c r="C75" s="175">
        <v>1</v>
      </c>
      <c r="D75" s="179">
        <v>2</v>
      </c>
      <c r="E75" s="179">
        <v>34</v>
      </c>
      <c r="F75" s="179">
        <v>7</v>
      </c>
      <c r="G75" s="179">
        <v>7</v>
      </c>
      <c r="H75" s="179">
        <v>7</v>
      </c>
      <c r="I75" s="179">
        <v>0</v>
      </c>
      <c r="J75" s="179">
        <v>3</v>
      </c>
      <c r="K75" s="184">
        <v>61</v>
      </c>
    </row>
    <row r="76" spans="1:11" x14ac:dyDescent="0.25">
      <c r="A76" t="str">
        <f t="shared" si="2"/>
        <v>85</v>
      </c>
      <c r="B76" s="167" t="s">
        <v>73</v>
      </c>
      <c r="C76" s="175">
        <v>1</v>
      </c>
      <c r="D76" s="179">
        <v>0</v>
      </c>
      <c r="E76" s="179">
        <v>16</v>
      </c>
      <c r="F76" s="179">
        <v>1</v>
      </c>
      <c r="G76" s="179">
        <v>0</v>
      </c>
      <c r="H76" s="179">
        <v>7</v>
      </c>
      <c r="I76" s="179">
        <v>2</v>
      </c>
      <c r="J76" s="179">
        <v>0</v>
      </c>
      <c r="K76" s="184">
        <v>27</v>
      </c>
    </row>
    <row r="77" spans="1:11" x14ac:dyDescent="0.25">
      <c r="A77" t="str">
        <f t="shared" si="2"/>
        <v>86</v>
      </c>
      <c r="B77" s="167" t="s">
        <v>74</v>
      </c>
      <c r="C77" s="175">
        <v>0</v>
      </c>
      <c r="D77" s="179">
        <v>0</v>
      </c>
      <c r="E77" s="179">
        <v>4</v>
      </c>
      <c r="F77" s="179">
        <v>1</v>
      </c>
      <c r="G77" s="179">
        <v>0</v>
      </c>
      <c r="H77" s="179">
        <v>4</v>
      </c>
      <c r="I77" s="179">
        <v>1</v>
      </c>
      <c r="J77" s="179">
        <v>1</v>
      </c>
      <c r="K77" s="184">
        <v>11</v>
      </c>
    </row>
    <row r="78" spans="1:11" x14ac:dyDescent="0.25">
      <c r="A78" t="str">
        <f t="shared" si="2"/>
        <v>87</v>
      </c>
      <c r="B78" s="167" t="s">
        <v>75</v>
      </c>
      <c r="C78" s="175">
        <v>2</v>
      </c>
      <c r="D78" s="179">
        <v>0</v>
      </c>
      <c r="E78" s="179">
        <v>11</v>
      </c>
      <c r="F78" s="179">
        <v>0</v>
      </c>
      <c r="G78" s="179">
        <v>0</v>
      </c>
      <c r="H78" s="179">
        <v>5</v>
      </c>
      <c r="I78" s="179">
        <v>4</v>
      </c>
      <c r="J78" s="179">
        <v>2</v>
      </c>
      <c r="K78" s="184">
        <v>24</v>
      </c>
    </row>
    <row r="79" spans="1:11" x14ac:dyDescent="0.25">
      <c r="A79" t="str">
        <f t="shared" si="2"/>
        <v>88</v>
      </c>
      <c r="B79" s="167" t="s">
        <v>76</v>
      </c>
      <c r="C79" s="175">
        <v>5</v>
      </c>
      <c r="D79" s="179">
        <v>4</v>
      </c>
      <c r="E79" s="179">
        <v>24</v>
      </c>
      <c r="F79" s="179">
        <v>10</v>
      </c>
      <c r="G79" s="179">
        <v>5</v>
      </c>
      <c r="H79" s="179">
        <v>23</v>
      </c>
      <c r="I79" s="179">
        <v>4</v>
      </c>
      <c r="J79" s="179">
        <v>3</v>
      </c>
      <c r="K79" s="184">
        <v>78</v>
      </c>
    </row>
    <row r="80" spans="1:11" x14ac:dyDescent="0.25">
      <c r="A80" t="str">
        <f t="shared" si="2"/>
        <v>89</v>
      </c>
      <c r="B80" s="167" t="s">
        <v>77</v>
      </c>
      <c r="C80" s="175">
        <v>0</v>
      </c>
      <c r="D80" s="179">
        <v>0</v>
      </c>
      <c r="E80" s="179">
        <v>0</v>
      </c>
      <c r="F80" s="179">
        <v>0</v>
      </c>
      <c r="G80" s="179">
        <v>0</v>
      </c>
      <c r="H80" s="179">
        <v>0</v>
      </c>
      <c r="I80" s="179">
        <v>0</v>
      </c>
      <c r="J80" s="179">
        <v>0</v>
      </c>
      <c r="K80" s="184">
        <v>0</v>
      </c>
    </row>
    <row r="81" spans="1:11" x14ac:dyDescent="0.25">
      <c r="A81" t="str">
        <f t="shared" si="2"/>
        <v>99</v>
      </c>
      <c r="B81" s="167" t="s">
        <v>93</v>
      </c>
      <c r="C81" s="175">
        <v>0</v>
      </c>
      <c r="D81" s="179">
        <v>0</v>
      </c>
      <c r="E81" s="179">
        <v>0</v>
      </c>
      <c r="F81" s="179">
        <v>0</v>
      </c>
      <c r="G81" s="179">
        <v>0</v>
      </c>
      <c r="H81" s="179">
        <v>0</v>
      </c>
      <c r="I81" s="179">
        <v>0</v>
      </c>
      <c r="J81" s="179">
        <v>0</v>
      </c>
      <c r="K81" s="184">
        <v>0</v>
      </c>
    </row>
    <row r="82" spans="1:11" x14ac:dyDescent="0.25">
      <c r="A82" t="str">
        <f t="shared" si="2"/>
        <v>K.</v>
      </c>
      <c r="B82" s="171" t="s">
        <v>11</v>
      </c>
      <c r="C82" s="176">
        <v>0</v>
      </c>
      <c r="D82" s="180">
        <v>0</v>
      </c>
      <c r="E82" s="180">
        <v>0</v>
      </c>
      <c r="F82" s="180">
        <v>0</v>
      </c>
      <c r="G82" s="180">
        <v>0</v>
      </c>
      <c r="H82" s="180">
        <v>0</v>
      </c>
      <c r="I82" s="180">
        <v>0</v>
      </c>
      <c r="J82" s="180">
        <v>0</v>
      </c>
      <c r="K82" s="184">
        <v>0</v>
      </c>
    </row>
    <row r="83" spans="1:11" x14ac:dyDescent="0.25">
      <c r="A83" t="str">
        <f t="shared" si="2"/>
        <v>Su</v>
      </c>
      <c r="B83" s="169" t="s">
        <v>9</v>
      </c>
      <c r="C83" s="177">
        <v>312</v>
      </c>
      <c r="D83" s="181">
        <v>119</v>
      </c>
      <c r="E83" s="181">
        <v>2920</v>
      </c>
      <c r="F83" s="181">
        <v>912</v>
      </c>
      <c r="G83" s="181">
        <v>711</v>
      </c>
      <c r="H83" s="181">
        <v>2378</v>
      </c>
      <c r="I83" s="181">
        <v>799</v>
      </c>
      <c r="J83" s="182">
        <v>559</v>
      </c>
      <c r="K83" s="184">
        <v>8710</v>
      </c>
    </row>
  </sheetData>
  <pageMargins left="0.25" right="0.25" top="0.75" bottom="0.75" header="0.3" footer="0.3"/>
  <pageSetup paperSize="9" orientation="portrait" r:id="rId1"/>
  <headerFooter>
    <oddFooter>&amp;L&amp;6Dr. Peter Schellander / AMS Kärnten&amp;R&amp;6&amp;Z&amp;F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/>
  <dimension ref="A1:K61"/>
  <sheetViews>
    <sheetView zoomScaleNormal="100" workbookViewId="0">
      <selection activeCell="M29" sqref="M29:S29"/>
    </sheetView>
  </sheetViews>
  <sheetFormatPr baseColWidth="10" defaultRowHeight="15" x14ac:dyDescent="0.25"/>
  <cols>
    <col min="1" max="1" width="8.7109375" customWidth="1"/>
    <col min="2" max="2" width="53.140625" customWidth="1"/>
    <col min="3" max="3" width="11.85546875" bestFit="1" customWidth="1"/>
    <col min="4" max="4" width="10.85546875" bestFit="1" customWidth="1"/>
    <col min="5" max="5" width="11.28515625" bestFit="1" customWidth="1"/>
    <col min="6" max="6" width="12.28515625" bestFit="1" customWidth="1"/>
    <col min="7" max="7" width="12.7109375" bestFit="1" customWidth="1"/>
    <col min="8" max="8" width="8.28515625" bestFit="1" customWidth="1"/>
    <col min="9" max="9" width="12.140625" bestFit="1" customWidth="1"/>
    <col min="10" max="10" width="11.140625" bestFit="1" customWidth="1"/>
    <col min="11" max="11" width="5.42578125" bestFit="1" customWidth="1"/>
  </cols>
  <sheetData>
    <row r="1" spans="1:11" x14ac:dyDescent="0.25">
      <c r="B1" t="s">
        <v>113</v>
      </c>
    </row>
    <row r="3" spans="1:11" x14ac:dyDescent="0.25">
      <c r="B3" s="186" t="s">
        <v>0</v>
      </c>
      <c r="C3" s="189" t="s">
        <v>1</v>
      </c>
      <c r="D3" s="188" t="s">
        <v>2</v>
      </c>
      <c r="E3" s="188" t="s">
        <v>3</v>
      </c>
      <c r="F3" s="188" t="s">
        <v>4</v>
      </c>
      <c r="G3" s="188" t="s">
        <v>5</v>
      </c>
      <c r="H3" s="188" t="s">
        <v>6</v>
      </c>
      <c r="I3" s="188" t="s">
        <v>7</v>
      </c>
      <c r="J3" s="188" t="s">
        <v>8</v>
      </c>
      <c r="K3" s="190" t="s">
        <v>111</v>
      </c>
    </row>
    <row r="4" spans="1:11" x14ac:dyDescent="0.25">
      <c r="A4" t="str">
        <f t="shared" ref="A4:A35" si="0">LEFT(B4,2)</f>
        <v>01</v>
      </c>
      <c r="B4" s="187" t="s">
        <v>238</v>
      </c>
      <c r="C4" s="191">
        <v>0</v>
      </c>
      <c r="D4" s="194">
        <v>0</v>
      </c>
      <c r="E4" s="194">
        <v>1</v>
      </c>
      <c r="F4" s="194">
        <v>0</v>
      </c>
      <c r="G4" s="194">
        <v>0</v>
      </c>
      <c r="H4" s="194">
        <v>0</v>
      </c>
      <c r="I4" s="194">
        <v>0</v>
      </c>
      <c r="J4" s="194">
        <v>0</v>
      </c>
      <c r="K4" s="197">
        <v>1</v>
      </c>
    </row>
    <row r="5" spans="1:11" x14ac:dyDescent="0.25">
      <c r="A5" t="str">
        <f t="shared" si="0"/>
        <v>02</v>
      </c>
      <c r="B5" s="185" t="s">
        <v>12</v>
      </c>
      <c r="C5" s="192">
        <v>4</v>
      </c>
      <c r="D5" s="195">
        <v>0</v>
      </c>
      <c r="E5" s="195">
        <v>2</v>
      </c>
      <c r="F5" s="195">
        <v>1</v>
      </c>
      <c r="G5" s="195">
        <v>6</v>
      </c>
      <c r="H5" s="195">
        <v>4</v>
      </c>
      <c r="I5" s="195">
        <v>1</v>
      </c>
      <c r="J5" s="195">
        <v>4</v>
      </c>
      <c r="K5" s="198">
        <v>22</v>
      </c>
    </row>
    <row r="6" spans="1:11" x14ac:dyDescent="0.25">
      <c r="A6" t="str">
        <f t="shared" si="0"/>
        <v>05</v>
      </c>
      <c r="B6" s="185" t="s">
        <v>13</v>
      </c>
      <c r="C6" s="192">
        <v>1</v>
      </c>
      <c r="D6" s="195">
        <v>0</v>
      </c>
      <c r="E6" s="195">
        <v>0</v>
      </c>
      <c r="F6" s="195">
        <v>0</v>
      </c>
      <c r="G6" s="195">
        <v>0</v>
      </c>
      <c r="H6" s="195">
        <v>0</v>
      </c>
      <c r="I6" s="195">
        <v>0</v>
      </c>
      <c r="J6" s="195">
        <v>0</v>
      </c>
      <c r="K6" s="198">
        <v>1</v>
      </c>
    </row>
    <row r="7" spans="1:11" x14ac:dyDescent="0.25">
      <c r="A7" t="str">
        <f t="shared" si="0"/>
        <v>06</v>
      </c>
      <c r="B7" s="185" t="s">
        <v>14</v>
      </c>
      <c r="C7" s="192">
        <v>0</v>
      </c>
      <c r="D7" s="195">
        <v>0</v>
      </c>
      <c r="E7" s="195">
        <v>0</v>
      </c>
      <c r="F7" s="195">
        <v>1</v>
      </c>
      <c r="G7" s="195">
        <v>0</v>
      </c>
      <c r="H7" s="195">
        <v>0</v>
      </c>
      <c r="I7" s="195">
        <v>0</v>
      </c>
      <c r="J7" s="195">
        <v>0</v>
      </c>
      <c r="K7" s="198">
        <v>1</v>
      </c>
    </row>
    <row r="8" spans="1:11" x14ac:dyDescent="0.25">
      <c r="A8" t="str">
        <f t="shared" si="0"/>
        <v>13</v>
      </c>
      <c r="B8" s="185" t="s">
        <v>239</v>
      </c>
      <c r="C8" s="192">
        <v>0</v>
      </c>
      <c r="D8" s="195">
        <v>0</v>
      </c>
      <c r="E8" s="195">
        <v>1</v>
      </c>
      <c r="F8" s="195">
        <v>0</v>
      </c>
      <c r="G8" s="195">
        <v>0</v>
      </c>
      <c r="H8" s="195">
        <v>0</v>
      </c>
      <c r="I8" s="195">
        <v>0</v>
      </c>
      <c r="J8" s="195">
        <v>0</v>
      </c>
      <c r="K8" s="198">
        <v>1</v>
      </c>
    </row>
    <row r="9" spans="1:11" x14ac:dyDescent="0.25">
      <c r="A9" t="str">
        <f t="shared" si="0"/>
        <v>16</v>
      </c>
      <c r="B9" s="185" t="s">
        <v>19</v>
      </c>
      <c r="C9" s="192">
        <v>26</v>
      </c>
      <c r="D9" s="195">
        <v>7</v>
      </c>
      <c r="E9" s="195">
        <v>47</v>
      </c>
      <c r="F9" s="195">
        <v>43</v>
      </c>
      <c r="G9" s="195">
        <v>10</v>
      </c>
      <c r="H9" s="195">
        <v>44</v>
      </c>
      <c r="I9" s="195">
        <v>14</v>
      </c>
      <c r="J9" s="195">
        <v>42</v>
      </c>
      <c r="K9" s="198">
        <v>233</v>
      </c>
    </row>
    <row r="10" spans="1:11" x14ac:dyDescent="0.25">
      <c r="A10" t="str">
        <f t="shared" si="0"/>
        <v>17</v>
      </c>
      <c r="B10" s="185" t="s">
        <v>20</v>
      </c>
      <c r="C10" s="192">
        <v>14</v>
      </c>
      <c r="D10" s="195">
        <v>0</v>
      </c>
      <c r="E10" s="195">
        <v>20</v>
      </c>
      <c r="F10" s="195">
        <v>12</v>
      </c>
      <c r="G10" s="195">
        <v>15</v>
      </c>
      <c r="H10" s="195">
        <v>27</v>
      </c>
      <c r="I10" s="195">
        <v>7</v>
      </c>
      <c r="J10" s="195">
        <v>27</v>
      </c>
      <c r="K10" s="198">
        <v>122</v>
      </c>
    </row>
    <row r="11" spans="1:11" x14ac:dyDescent="0.25">
      <c r="A11" t="str">
        <f t="shared" si="0"/>
        <v>19</v>
      </c>
      <c r="B11" s="185" t="s">
        <v>22</v>
      </c>
      <c r="C11" s="192">
        <v>23</v>
      </c>
      <c r="D11" s="195">
        <v>0</v>
      </c>
      <c r="E11" s="195">
        <v>30</v>
      </c>
      <c r="F11" s="195">
        <v>15</v>
      </c>
      <c r="G11" s="195">
        <v>20</v>
      </c>
      <c r="H11" s="195">
        <v>37</v>
      </c>
      <c r="I11" s="195">
        <v>6</v>
      </c>
      <c r="J11" s="195">
        <v>42</v>
      </c>
      <c r="K11" s="198">
        <v>173</v>
      </c>
    </row>
    <row r="12" spans="1:11" x14ac:dyDescent="0.25">
      <c r="A12" t="str">
        <f t="shared" si="0"/>
        <v>20</v>
      </c>
      <c r="B12" s="185" t="s">
        <v>95</v>
      </c>
      <c r="C12" s="192">
        <v>6</v>
      </c>
      <c r="D12" s="195">
        <v>0</v>
      </c>
      <c r="E12" s="195">
        <v>14</v>
      </c>
      <c r="F12" s="195">
        <v>4</v>
      </c>
      <c r="G12" s="195">
        <v>2</v>
      </c>
      <c r="H12" s="195">
        <v>7</v>
      </c>
      <c r="I12" s="195">
        <v>9</v>
      </c>
      <c r="J12" s="195">
        <v>35</v>
      </c>
      <c r="K12" s="198">
        <v>77</v>
      </c>
    </row>
    <row r="13" spans="1:11" x14ac:dyDescent="0.25">
      <c r="A13" t="str">
        <f t="shared" si="0"/>
        <v>21</v>
      </c>
      <c r="B13" s="185" t="s">
        <v>96</v>
      </c>
      <c r="C13" s="192">
        <v>6</v>
      </c>
      <c r="D13" s="195">
        <v>8</v>
      </c>
      <c r="E13" s="195">
        <v>31</v>
      </c>
      <c r="F13" s="195">
        <v>28</v>
      </c>
      <c r="G13" s="195">
        <v>6</v>
      </c>
      <c r="H13" s="195">
        <v>64</v>
      </c>
      <c r="I13" s="195">
        <v>9</v>
      </c>
      <c r="J13" s="195">
        <v>30</v>
      </c>
      <c r="K13" s="198">
        <v>182</v>
      </c>
    </row>
    <row r="14" spans="1:11" x14ac:dyDescent="0.25">
      <c r="A14" t="str">
        <f t="shared" si="0"/>
        <v>22</v>
      </c>
      <c r="B14" s="185" t="s">
        <v>97</v>
      </c>
      <c r="C14" s="192">
        <v>3</v>
      </c>
      <c r="D14" s="195">
        <v>6</v>
      </c>
      <c r="E14" s="195">
        <v>56</v>
      </c>
      <c r="F14" s="195">
        <v>23</v>
      </c>
      <c r="G14" s="195">
        <v>16</v>
      </c>
      <c r="H14" s="195">
        <v>51</v>
      </c>
      <c r="I14" s="195">
        <v>6</v>
      </c>
      <c r="J14" s="195">
        <v>24</v>
      </c>
      <c r="K14" s="198">
        <v>185</v>
      </c>
    </row>
    <row r="15" spans="1:11" x14ac:dyDescent="0.25">
      <c r="A15" t="str">
        <f t="shared" si="0"/>
        <v>23</v>
      </c>
      <c r="B15" s="185" t="s">
        <v>98</v>
      </c>
      <c r="C15" s="192">
        <v>2</v>
      </c>
      <c r="D15" s="195">
        <v>0</v>
      </c>
      <c r="E15" s="195">
        <v>5</v>
      </c>
      <c r="F15" s="195">
        <v>0</v>
      </c>
      <c r="G15" s="195">
        <v>2</v>
      </c>
      <c r="H15" s="195">
        <v>4</v>
      </c>
      <c r="I15" s="195">
        <v>1</v>
      </c>
      <c r="J15" s="195">
        <v>0</v>
      </c>
      <c r="K15" s="198">
        <v>14</v>
      </c>
    </row>
    <row r="16" spans="1:11" x14ac:dyDescent="0.25">
      <c r="A16" t="str">
        <f t="shared" si="0"/>
        <v>24</v>
      </c>
      <c r="B16" s="185" t="s">
        <v>23</v>
      </c>
      <c r="C16" s="192">
        <v>8</v>
      </c>
      <c r="D16" s="195">
        <v>4</v>
      </c>
      <c r="E16" s="195">
        <v>75</v>
      </c>
      <c r="F16" s="195">
        <v>12</v>
      </c>
      <c r="G16" s="195">
        <v>16</v>
      </c>
      <c r="H16" s="195">
        <v>71</v>
      </c>
      <c r="I16" s="195">
        <v>7</v>
      </c>
      <c r="J16" s="195">
        <v>45</v>
      </c>
      <c r="K16" s="198">
        <v>238</v>
      </c>
    </row>
    <row r="17" spans="1:11" x14ac:dyDescent="0.25">
      <c r="A17" t="str">
        <f t="shared" si="0"/>
        <v>25</v>
      </c>
      <c r="B17" s="185" t="s">
        <v>24</v>
      </c>
      <c r="C17" s="192">
        <v>6</v>
      </c>
      <c r="D17" s="195">
        <v>14</v>
      </c>
      <c r="E17" s="195">
        <v>15</v>
      </c>
      <c r="F17" s="195">
        <v>13</v>
      </c>
      <c r="G17" s="195">
        <v>11</v>
      </c>
      <c r="H17" s="195">
        <v>34</v>
      </c>
      <c r="I17" s="195">
        <v>15</v>
      </c>
      <c r="J17" s="195">
        <v>17</v>
      </c>
      <c r="K17" s="198">
        <v>125</v>
      </c>
    </row>
    <row r="18" spans="1:11" x14ac:dyDescent="0.25">
      <c r="A18" t="str">
        <f t="shared" si="0"/>
        <v>30</v>
      </c>
      <c r="B18" s="185" t="s">
        <v>29</v>
      </c>
      <c r="C18" s="192">
        <v>0</v>
      </c>
      <c r="D18" s="195">
        <v>0</v>
      </c>
      <c r="E18" s="195">
        <v>0</v>
      </c>
      <c r="F18" s="195">
        <v>1</v>
      </c>
      <c r="G18" s="195">
        <v>0</v>
      </c>
      <c r="H18" s="195">
        <v>1</v>
      </c>
      <c r="I18" s="195">
        <v>0</v>
      </c>
      <c r="J18" s="195">
        <v>3</v>
      </c>
      <c r="K18" s="198">
        <v>5</v>
      </c>
    </row>
    <row r="19" spans="1:11" x14ac:dyDescent="0.25">
      <c r="A19" t="str">
        <f t="shared" si="0"/>
        <v>31</v>
      </c>
      <c r="B19" s="185" t="s">
        <v>30</v>
      </c>
      <c r="C19" s="192">
        <v>0</v>
      </c>
      <c r="D19" s="195">
        <v>0</v>
      </c>
      <c r="E19" s="195">
        <v>0</v>
      </c>
      <c r="F19" s="195">
        <v>0</v>
      </c>
      <c r="G19" s="195">
        <v>1</v>
      </c>
      <c r="H19" s="195">
        <v>1</v>
      </c>
      <c r="I19" s="195">
        <v>1</v>
      </c>
      <c r="J19" s="195">
        <v>0</v>
      </c>
      <c r="K19" s="198">
        <v>3</v>
      </c>
    </row>
    <row r="20" spans="1:11" x14ac:dyDescent="0.25">
      <c r="A20" t="str">
        <f t="shared" si="0"/>
        <v>33</v>
      </c>
      <c r="B20" s="185" t="s">
        <v>32</v>
      </c>
      <c r="C20" s="192">
        <v>0</v>
      </c>
      <c r="D20" s="195">
        <v>0</v>
      </c>
      <c r="E20" s="195">
        <v>1</v>
      </c>
      <c r="F20" s="195">
        <v>0</v>
      </c>
      <c r="G20" s="195">
        <v>0</v>
      </c>
      <c r="H20" s="195">
        <v>0</v>
      </c>
      <c r="I20" s="195">
        <v>0</v>
      </c>
      <c r="J20" s="195">
        <v>0</v>
      </c>
      <c r="K20" s="198">
        <v>1</v>
      </c>
    </row>
    <row r="21" spans="1:11" x14ac:dyDescent="0.25">
      <c r="A21" t="str">
        <f t="shared" si="0"/>
        <v>35</v>
      </c>
      <c r="B21" s="185" t="s">
        <v>34</v>
      </c>
      <c r="C21" s="192">
        <v>0</v>
      </c>
      <c r="D21" s="195">
        <v>0</v>
      </c>
      <c r="E21" s="195">
        <v>1</v>
      </c>
      <c r="F21" s="195">
        <v>1</v>
      </c>
      <c r="G21" s="195">
        <v>0</v>
      </c>
      <c r="H21" s="195">
        <v>1</v>
      </c>
      <c r="I21" s="195">
        <v>1</v>
      </c>
      <c r="J21" s="195">
        <v>0</v>
      </c>
      <c r="K21" s="198">
        <v>4</v>
      </c>
    </row>
    <row r="22" spans="1:11" x14ac:dyDescent="0.25">
      <c r="A22" t="str">
        <f t="shared" si="0"/>
        <v>36</v>
      </c>
      <c r="B22" s="185" t="s">
        <v>35</v>
      </c>
      <c r="C22" s="192">
        <v>1</v>
      </c>
      <c r="D22" s="195">
        <v>2</v>
      </c>
      <c r="E22" s="195">
        <v>4</v>
      </c>
      <c r="F22" s="195">
        <v>7</v>
      </c>
      <c r="G22" s="195">
        <v>2</v>
      </c>
      <c r="H22" s="195">
        <v>4</v>
      </c>
      <c r="I22" s="195">
        <v>1</v>
      </c>
      <c r="J22" s="195">
        <v>4</v>
      </c>
      <c r="K22" s="198">
        <v>25</v>
      </c>
    </row>
    <row r="23" spans="1:11" x14ac:dyDescent="0.25">
      <c r="A23" t="str">
        <f t="shared" si="0"/>
        <v>38</v>
      </c>
      <c r="B23" s="185" t="s">
        <v>37</v>
      </c>
      <c r="C23" s="192">
        <v>1</v>
      </c>
      <c r="D23" s="195">
        <v>0</v>
      </c>
      <c r="E23" s="195">
        <v>1</v>
      </c>
      <c r="F23" s="195">
        <v>3</v>
      </c>
      <c r="G23" s="195">
        <v>0</v>
      </c>
      <c r="H23" s="195">
        <v>2</v>
      </c>
      <c r="I23" s="195">
        <v>3</v>
      </c>
      <c r="J23" s="195">
        <v>14</v>
      </c>
      <c r="K23" s="198">
        <v>24</v>
      </c>
    </row>
    <row r="24" spans="1:11" x14ac:dyDescent="0.25">
      <c r="A24" t="str">
        <f t="shared" si="0"/>
        <v>39</v>
      </c>
      <c r="B24" s="185" t="s">
        <v>38</v>
      </c>
      <c r="C24" s="192">
        <v>1</v>
      </c>
      <c r="D24" s="195">
        <v>2</v>
      </c>
      <c r="E24" s="195">
        <v>10</v>
      </c>
      <c r="F24" s="195">
        <v>6</v>
      </c>
      <c r="G24" s="195">
        <v>12</v>
      </c>
      <c r="H24" s="195">
        <v>15</v>
      </c>
      <c r="I24" s="195">
        <v>3</v>
      </c>
      <c r="J24" s="195">
        <v>6</v>
      </c>
      <c r="K24" s="198">
        <v>55</v>
      </c>
    </row>
    <row r="25" spans="1:11" x14ac:dyDescent="0.25">
      <c r="A25" t="str">
        <f t="shared" si="0"/>
        <v>40</v>
      </c>
      <c r="B25" s="185" t="s">
        <v>39</v>
      </c>
      <c r="C25" s="192">
        <v>11</v>
      </c>
      <c r="D25" s="195">
        <v>8</v>
      </c>
      <c r="E25" s="195">
        <v>38</v>
      </c>
      <c r="F25" s="195">
        <v>15</v>
      </c>
      <c r="G25" s="195">
        <v>5</v>
      </c>
      <c r="H25" s="195">
        <v>43</v>
      </c>
      <c r="I25" s="195">
        <v>3</v>
      </c>
      <c r="J25" s="195">
        <v>19</v>
      </c>
      <c r="K25" s="198">
        <v>142</v>
      </c>
    </row>
    <row r="26" spans="1:11" x14ac:dyDescent="0.25">
      <c r="A26" t="str">
        <f t="shared" si="0"/>
        <v>41</v>
      </c>
      <c r="B26" s="185" t="s">
        <v>99</v>
      </c>
      <c r="C26" s="192">
        <v>3</v>
      </c>
      <c r="D26" s="195">
        <v>1</v>
      </c>
      <c r="E26" s="195">
        <v>15</v>
      </c>
      <c r="F26" s="195">
        <v>5</v>
      </c>
      <c r="G26" s="195">
        <v>8</v>
      </c>
      <c r="H26" s="195">
        <v>22</v>
      </c>
      <c r="I26" s="195">
        <v>2</v>
      </c>
      <c r="J26" s="195">
        <v>2</v>
      </c>
      <c r="K26" s="198">
        <v>58</v>
      </c>
    </row>
    <row r="27" spans="1:11" x14ac:dyDescent="0.25">
      <c r="A27" t="str">
        <f t="shared" si="0"/>
        <v>42</v>
      </c>
      <c r="B27" s="185" t="s">
        <v>40</v>
      </c>
      <c r="C27" s="192">
        <v>1</v>
      </c>
      <c r="D27" s="195">
        <v>0</v>
      </c>
      <c r="E27" s="195">
        <v>11</v>
      </c>
      <c r="F27" s="195">
        <v>2</v>
      </c>
      <c r="G27" s="195">
        <v>0</v>
      </c>
      <c r="H27" s="195">
        <v>11</v>
      </c>
      <c r="I27" s="195">
        <v>4</v>
      </c>
      <c r="J27" s="195">
        <v>2</v>
      </c>
      <c r="K27" s="198">
        <v>31</v>
      </c>
    </row>
    <row r="28" spans="1:11" x14ac:dyDescent="0.25">
      <c r="A28" t="str">
        <f t="shared" si="0"/>
        <v>44</v>
      </c>
      <c r="B28" s="185" t="s">
        <v>42</v>
      </c>
      <c r="C28" s="192">
        <v>0</v>
      </c>
      <c r="D28" s="195">
        <v>0</v>
      </c>
      <c r="E28" s="195">
        <v>1</v>
      </c>
      <c r="F28" s="195">
        <v>0</v>
      </c>
      <c r="G28" s="195">
        <v>0</v>
      </c>
      <c r="H28" s="195">
        <v>0</v>
      </c>
      <c r="I28" s="195">
        <v>0</v>
      </c>
      <c r="J28" s="195">
        <v>0</v>
      </c>
      <c r="K28" s="198">
        <v>1</v>
      </c>
    </row>
    <row r="29" spans="1:11" x14ac:dyDescent="0.25">
      <c r="A29" t="str">
        <f t="shared" si="0"/>
        <v>45</v>
      </c>
      <c r="B29" s="185" t="s">
        <v>43</v>
      </c>
      <c r="C29" s="192">
        <v>0</v>
      </c>
      <c r="D29" s="195">
        <v>0</v>
      </c>
      <c r="E29" s="195">
        <v>1</v>
      </c>
      <c r="F29" s="195">
        <v>1</v>
      </c>
      <c r="G29" s="195">
        <v>0</v>
      </c>
      <c r="H29" s="195">
        <v>1</v>
      </c>
      <c r="I29" s="195">
        <v>0</v>
      </c>
      <c r="J29" s="195">
        <v>0</v>
      </c>
      <c r="K29" s="198">
        <v>3</v>
      </c>
    </row>
    <row r="30" spans="1:11" x14ac:dyDescent="0.25">
      <c r="A30" t="str">
        <f t="shared" si="0"/>
        <v>46</v>
      </c>
      <c r="B30" s="185" t="s">
        <v>44</v>
      </c>
      <c r="C30" s="192">
        <v>0</v>
      </c>
      <c r="D30" s="195">
        <v>0</v>
      </c>
      <c r="E30" s="195">
        <v>0</v>
      </c>
      <c r="F30" s="195">
        <v>0</v>
      </c>
      <c r="G30" s="195">
        <v>0</v>
      </c>
      <c r="H30" s="195">
        <v>4</v>
      </c>
      <c r="I30" s="195">
        <v>0</v>
      </c>
      <c r="J30" s="195">
        <v>1</v>
      </c>
      <c r="K30" s="198">
        <v>5</v>
      </c>
    </row>
    <row r="31" spans="1:11" x14ac:dyDescent="0.25">
      <c r="A31" t="str">
        <f t="shared" si="0"/>
        <v>50</v>
      </c>
      <c r="B31" s="185" t="s">
        <v>47</v>
      </c>
      <c r="C31" s="192">
        <v>0</v>
      </c>
      <c r="D31" s="195">
        <v>1</v>
      </c>
      <c r="E31" s="195">
        <v>0</v>
      </c>
      <c r="F31" s="195">
        <v>2</v>
      </c>
      <c r="G31" s="195">
        <v>0</v>
      </c>
      <c r="H31" s="195">
        <v>1</v>
      </c>
      <c r="I31" s="195">
        <v>0</v>
      </c>
      <c r="J31" s="195">
        <v>1</v>
      </c>
      <c r="K31" s="198">
        <v>5</v>
      </c>
    </row>
    <row r="32" spans="1:11" x14ac:dyDescent="0.25">
      <c r="A32" t="str">
        <f t="shared" si="0"/>
        <v>51</v>
      </c>
      <c r="B32" s="185" t="s">
        <v>48</v>
      </c>
      <c r="C32" s="192">
        <v>1</v>
      </c>
      <c r="D32" s="195">
        <v>5</v>
      </c>
      <c r="E32" s="195">
        <v>8</v>
      </c>
      <c r="F32" s="195">
        <v>12</v>
      </c>
      <c r="G32" s="195">
        <v>3</v>
      </c>
      <c r="H32" s="195">
        <v>13</v>
      </c>
      <c r="I32" s="195">
        <v>1</v>
      </c>
      <c r="J32" s="195">
        <v>15</v>
      </c>
      <c r="K32" s="198">
        <v>58</v>
      </c>
    </row>
    <row r="33" spans="1:11" x14ac:dyDescent="0.25">
      <c r="A33" t="str">
        <f t="shared" si="0"/>
        <v>52</v>
      </c>
      <c r="B33" s="185" t="s">
        <v>49</v>
      </c>
      <c r="C33" s="192">
        <v>4</v>
      </c>
      <c r="D33" s="195">
        <v>4</v>
      </c>
      <c r="E33" s="195">
        <v>46</v>
      </c>
      <c r="F33" s="195">
        <v>11</v>
      </c>
      <c r="G33" s="195">
        <v>11</v>
      </c>
      <c r="H33" s="195">
        <v>22</v>
      </c>
      <c r="I33" s="195">
        <v>1</v>
      </c>
      <c r="J33" s="195">
        <v>10</v>
      </c>
      <c r="K33" s="198">
        <v>109</v>
      </c>
    </row>
    <row r="34" spans="1:11" x14ac:dyDescent="0.25">
      <c r="A34" t="str">
        <f t="shared" si="0"/>
        <v>53</v>
      </c>
      <c r="B34" s="185" t="s">
        <v>50</v>
      </c>
      <c r="C34" s="192">
        <v>1</v>
      </c>
      <c r="D34" s="195">
        <v>0</v>
      </c>
      <c r="E34" s="195">
        <v>1</v>
      </c>
      <c r="F34" s="195">
        <v>0</v>
      </c>
      <c r="G34" s="195">
        <v>1</v>
      </c>
      <c r="H34" s="195">
        <v>0</v>
      </c>
      <c r="I34" s="195">
        <v>0</v>
      </c>
      <c r="J34" s="195">
        <v>0</v>
      </c>
      <c r="K34" s="198">
        <v>3</v>
      </c>
    </row>
    <row r="35" spans="1:11" x14ac:dyDescent="0.25">
      <c r="A35" t="str">
        <f t="shared" si="0"/>
        <v>54</v>
      </c>
      <c r="B35" s="185" t="s">
        <v>51</v>
      </c>
      <c r="C35" s="192">
        <v>0</v>
      </c>
      <c r="D35" s="195">
        <v>0</v>
      </c>
      <c r="E35" s="195">
        <v>2</v>
      </c>
      <c r="F35" s="195">
        <v>0</v>
      </c>
      <c r="G35" s="195">
        <v>0</v>
      </c>
      <c r="H35" s="195">
        <v>3</v>
      </c>
      <c r="I35" s="195">
        <v>0</v>
      </c>
      <c r="J35" s="195">
        <v>0</v>
      </c>
      <c r="K35" s="198">
        <v>5</v>
      </c>
    </row>
    <row r="36" spans="1:11" x14ac:dyDescent="0.25">
      <c r="A36" t="str">
        <f t="shared" ref="A36:A48" si="1">LEFT(B36,2)</f>
        <v>57</v>
      </c>
      <c r="B36" s="185" t="s">
        <v>54</v>
      </c>
      <c r="C36" s="192">
        <v>3</v>
      </c>
      <c r="D36" s="195">
        <v>2</v>
      </c>
      <c r="E36" s="195">
        <v>14</v>
      </c>
      <c r="F36" s="195">
        <v>10</v>
      </c>
      <c r="G36" s="195">
        <v>9</v>
      </c>
      <c r="H36" s="195">
        <v>9</v>
      </c>
      <c r="I36" s="195">
        <v>3</v>
      </c>
      <c r="J36" s="195">
        <v>8</v>
      </c>
      <c r="K36" s="198">
        <v>58</v>
      </c>
    </row>
    <row r="37" spans="1:11" x14ac:dyDescent="0.25">
      <c r="A37" t="str">
        <f t="shared" si="1"/>
        <v>61</v>
      </c>
      <c r="B37" s="185" t="s">
        <v>57</v>
      </c>
      <c r="C37" s="192">
        <v>3</v>
      </c>
      <c r="D37" s="195">
        <v>1</v>
      </c>
      <c r="E37" s="195">
        <v>19</v>
      </c>
      <c r="F37" s="195">
        <v>4</v>
      </c>
      <c r="G37" s="195">
        <v>5</v>
      </c>
      <c r="H37" s="195">
        <v>12</v>
      </c>
      <c r="I37" s="195">
        <v>1</v>
      </c>
      <c r="J37" s="195">
        <v>4</v>
      </c>
      <c r="K37" s="198">
        <v>49</v>
      </c>
    </row>
    <row r="38" spans="1:11" x14ac:dyDescent="0.25">
      <c r="A38" t="str">
        <f t="shared" si="1"/>
        <v>62</v>
      </c>
      <c r="B38" s="185" t="s">
        <v>58</v>
      </c>
      <c r="C38" s="192">
        <v>8</v>
      </c>
      <c r="D38" s="195">
        <v>0</v>
      </c>
      <c r="E38" s="195">
        <v>32</v>
      </c>
      <c r="F38" s="195">
        <v>15</v>
      </c>
      <c r="G38" s="195">
        <v>3</v>
      </c>
      <c r="H38" s="195">
        <v>57</v>
      </c>
      <c r="I38" s="195">
        <v>19</v>
      </c>
      <c r="J38" s="195">
        <v>17</v>
      </c>
      <c r="K38" s="198">
        <v>151</v>
      </c>
    </row>
    <row r="39" spans="1:11" x14ac:dyDescent="0.25">
      <c r="A39" t="str">
        <f t="shared" si="1"/>
        <v>63</v>
      </c>
      <c r="B39" s="185" t="s">
        <v>59</v>
      </c>
      <c r="C39" s="192">
        <v>0</v>
      </c>
      <c r="D39" s="195">
        <v>0</v>
      </c>
      <c r="E39" s="195">
        <v>1</v>
      </c>
      <c r="F39" s="195">
        <v>0</v>
      </c>
      <c r="G39" s="195">
        <v>3</v>
      </c>
      <c r="H39" s="195">
        <v>14</v>
      </c>
      <c r="I39" s="195">
        <v>1</v>
      </c>
      <c r="J39" s="195">
        <v>0</v>
      </c>
      <c r="K39" s="198">
        <v>19</v>
      </c>
    </row>
    <row r="40" spans="1:11" x14ac:dyDescent="0.25">
      <c r="A40" t="str">
        <f t="shared" si="1"/>
        <v>64</v>
      </c>
      <c r="B40" s="185" t="s">
        <v>60</v>
      </c>
      <c r="C40" s="192">
        <v>11</v>
      </c>
      <c r="D40" s="195">
        <v>1</v>
      </c>
      <c r="E40" s="195">
        <v>82</v>
      </c>
      <c r="F40" s="195">
        <v>10</v>
      </c>
      <c r="G40" s="195">
        <v>3</v>
      </c>
      <c r="H40" s="195">
        <v>36</v>
      </c>
      <c r="I40" s="195">
        <v>6</v>
      </c>
      <c r="J40" s="195">
        <v>12</v>
      </c>
      <c r="K40" s="198">
        <v>161</v>
      </c>
    </row>
    <row r="41" spans="1:11" x14ac:dyDescent="0.25">
      <c r="A41" t="str">
        <f t="shared" si="1"/>
        <v>66</v>
      </c>
      <c r="B41" s="185" t="s">
        <v>237</v>
      </c>
      <c r="C41" s="192">
        <v>0</v>
      </c>
      <c r="D41" s="195">
        <v>0</v>
      </c>
      <c r="E41" s="195">
        <v>1</v>
      </c>
      <c r="F41" s="195">
        <v>0</v>
      </c>
      <c r="G41" s="195">
        <v>0</v>
      </c>
      <c r="H41" s="195">
        <v>0</v>
      </c>
      <c r="I41" s="195">
        <v>0</v>
      </c>
      <c r="J41" s="195">
        <v>0</v>
      </c>
      <c r="K41" s="198">
        <v>1</v>
      </c>
    </row>
    <row r="42" spans="1:11" x14ac:dyDescent="0.25">
      <c r="A42" t="str">
        <f t="shared" si="1"/>
        <v>68</v>
      </c>
      <c r="B42" s="185" t="s">
        <v>62</v>
      </c>
      <c r="C42" s="192">
        <v>3</v>
      </c>
      <c r="D42" s="195">
        <v>1</v>
      </c>
      <c r="E42" s="195">
        <v>2</v>
      </c>
      <c r="F42" s="195">
        <v>6</v>
      </c>
      <c r="G42" s="195">
        <v>0</v>
      </c>
      <c r="H42" s="195">
        <v>5</v>
      </c>
      <c r="I42" s="195">
        <v>0</v>
      </c>
      <c r="J42" s="195">
        <v>4</v>
      </c>
      <c r="K42" s="198">
        <v>21</v>
      </c>
    </row>
    <row r="43" spans="1:11" x14ac:dyDescent="0.25">
      <c r="A43" t="str">
        <f t="shared" si="1"/>
        <v>75</v>
      </c>
      <c r="B43" s="185" t="s">
        <v>64</v>
      </c>
      <c r="C43" s="192">
        <v>0</v>
      </c>
      <c r="D43" s="195">
        <v>0</v>
      </c>
      <c r="E43" s="195">
        <v>15</v>
      </c>
      <c r="F43" s="195">
        <v>1</v>
      </c>
      <c r="G43" s="195">
        <v>0</v>
      </c>
      <c r="H43" s="195">
        <v>5</v>
      </c>
      <c r="I43" s="195">
        <v>1</v>
      </c>
      <c r="J43" s="195">
        <v>4</v>
      </c>
      <c r="K43" s="198">
        <v>26</v>
      </c>
    </row>
    <row r="44" spans="1:11" x14ac:dyDescent="0.25">
      <c r="A44" t="str">
        <f t="shared" si="1"/>
        <v>76</v>
      </c>
      <c r="B44" s="185" t="s">
        <v>65</v>
      </c>
      <c r="C44" s="192">
        <v>2</v>
      </c>
      <c r="D44" s="195">
        <v>1</v>
      </c>
      <c r="E44" s="195">
        <v>30</v>
      </c>
      <c r="F44" s="195">
        <v>12</v>
      </c>
      <c r="G44" s="195">
        <v>2</v>
      </c>
      <c r="H44" s="195">
        <v>18</v>
      </c>
      <c r="I44" s="195">
        <v>6</v>
      </c>
      <c r="J44" s="195">
        <v>5</v>
      </c>
      <c r="K44" s="198">
        <v>76</v>
      </c>
    </row>
    <row r="45" spans="1:11" x14ac:dyDescent="0.25">
      <c r="A45" t="str">
        <f t="shared" si="1"/>
        <v>77</v>
      </c>
      <c r="B45" s="185" t="s">
        <v>66</v>
      </c>
      <c r="C45" s="192">
        <v>4</v>
      </c>
      <c r="D45" s="195">
        <v>5</v>
      </c>
      <c r="E45" s="195">
        <v>34</v>
      </c>
      <c r="F45" s="195">
        <v>2</v>
      </c>
      <c r="G45" s="195">
        <v>7</v>
      </c>
      <c r="H45" s="195">
        <v>16</v>
      </c>
      <c r="I45" s="195">
        <v>4</v>
      </c>
      <c r="J45" s="195">
        <v>7</v>
      </c>
      <c r="K45" s="198">
        <v>79</v>
      </c>
    </row>
    <row r="46" spans="1:11" x14ac:dyDescent="0.25">
      <c r="A46" t="str">
        <f t="shared" si="1"/>
        <v>78</v>
      </c>
      <c r="B46" s="185" t="s">
        <v>67</v>
      </c>
      <c r="C46" s="192">
        <v>5</v>
      </c>
      <c r="D46" s="195">
        <v>2</v>
      </c>
      <c r="E46" s="195">
        <v>52</v>
      </c>
      <c r="F46" s="195">
        <v>13</v>
      </c>
      <c r="G46" s="195">
        <v>7</v>
      </c>
      <c r="H46" s="195">
        <v>26</v>
      </c>
      <c r="I46" s="195">
        <v>9</v>
      </c>
      <c r="J46" s="195">
        <v>11</v>
      </c>
      <c r="K46" s="198">
        <v>125</v>
      </c>
    </row>
    <row r="47" spans="1:11" x14ac:dyDescent="0.25">
      <c r="A47" t="str">
        <f t="shared" si="1"/>
        <v>80</v>
      </c>
      <c r="B47" s="185" t="s">
        <v>68</v>
      </c>
      <c r="C47" s="192">
        <v>14</v>
      </c>
      <c r="D47" s="195">
        <v>11</v>
      </c>
      <c r="E47" s="195">
        <v>61</v>
      </c>
      <c r="F47" s="195">
        <v>28</v>
      </c>
      <c r="G47" s="195">
        <v>26</v>
      </c>
      <c r="H47" s="195">
        <v>53</v>
      </c>
      <c r="I47" s="195">
        <v>9</v>
      </c>
      <c r="J47" s="195">
        <v>29</v>
      </c>
      <c r="K47" s="198">
        <v>231</v>
      </c>
    </row>
    <row r="48" spans="1:11" x14ac:dyDescent="0.25">
      <c r="A48" t="str">
        <f t="shared" si="1"/>
        <v>81</v>
      </c>
      <c r="B48" s="185" t="s">
        <v>69</v>
      </c>
      <c r="C48" s="192">
        <v>2</v>
      </c>
      <c r="D48" s="195">
        <v>0</v>
      </c>
      <c r="E48" s="195">
        <v>10</v>
      </c>
      <c r="F48" s="195">
        <v>7</v>
      </c>
      <c r="G48" s="195">
        <v>5</v>
      </c>
      <c r="H48" s="195">
        <v>6</v>
      </c>
      <c r="I48" s="195">
        <v>3</v>
      </c>
      <c r="J48" s="195">
        <v>4</v>
      </c>
      <c r="K48" s="198">
        <v>37</v>
      </c>
    </row>
    <row r="49" spans="1:11" x14ac:dyDescent="0.25">
      <c r="A49" t="e">
        <f>LEFT(#REF!,2)</f>
        <v>#REF!</v>
      </c>
      <c r="B49" s="185" t="s">
        <v>71</v>
      </c>
      <c r="C49" s="192">
        <v>3</v>
      </c>
      <c r="D49" s="195">
        <v>0</v>
      </c>
      <c r="E49" s="195">
        <v>16</v>
      </c>
      <c r="F49" s="195">
        <v>3</v>
      </c>
      <c r="G49" s="195">
        <v>1</v>
      </c>
      <c r="H49" s="195">
        <v>6</v>
      </c>
      <c r="I49" s="195">
        <v>1</v>
      </c>
      <c r="J49" s="195">
        <v>3</v>
      </c>
      <c r="K49" s="198">
        <v>33</v>
      </c>
    </row>
    <row r="50" spans="1:11" x14ac:dyDescent="0.25">
      <c r="A50" t="e">
        <f>LEFT(#REF!,2)</f>
        <v>#REF!</v>
      </c>
      <c r="B50" s="185" t="s">
        <v>72</v>
      </c>
      <c r="C50" s="192">
        <v>0</v>
      </c>
      <c r="D50" s="195">
        <v>0</v>
      </c>
      <c r="E50" s="195">
        <v>4</v>
      </c>
      <c r="F50" s="195">
        <v>0</v>
      </c>
      <c r="G50" s="195">
        <v>1</v>
      </c>
      <c r="H50" s="195">
        <v>4</v>
      </c>
      <c r="I50" s="195">
        <v>1</v>
      </c>
      <c r="J50" s="195">
        <v>1</v>
      </c>
      <c r="K50" s="198">
        <v>11</v>
      </c>
    </row>
    <row r="51" spans="1:11" x14ac:dyDescent="0.25">
      <c r="A51" t="e">
        <f>LEFT(#REF!,2)</f>
        <v>#REF!</v>
      </c>
      <c r="B51" s="185" t="s">
        <v>73</v>
      </c>
      <c r="C51" s="192">
        <v>0</v>
      </c>
      <c r="D51" s="195">
        <v>0</v>
      </c>
      <c r="E51" s="195">
        <v>1</v>
      </c>
      <c r="F51" s="195">
        <v>0</v>
      </c>
      <c r="G51" s="195">
        <v>0</v>
      </c>
      <c r="H51" s="195">
        <v>0</v>
      </c>
      <c r="I51" s="195">
        <v>0</v>
      </c>
      <c r="J51" s="195">
        <v>0</v>
      </c>
      <c r="K51" s="198">
        <v>1</v>
      </c>
    </row>
    <row r="52" spans="1:11" x14ac:dyDescent="0.25">
      <c r="A52" t="e">
        <f>LEFT(#REF!,2)</f>
        <v>#REF!</v>
      </c>
      <c r="B52" s="185" t="s">
        <v>74</v>
      </c>
      <c r="C52" s="192">
        <v>1</v>
      </c>
      <c r="D52" s="195">
        <v>0</v>
      </c>
      <c r="E52" s="195">
        <v>1</v>
      </c>
      <c r="F52" s="195">
        <v>0</v>
      </c>
      <c r="G52" s="195">
        <v>0</v>
      </c>
      <c r="H52" s="195">
        <v>0</v>
      </c>
      <c r="I52" s="195">
        <v>0</v>
      </c>
      <c r="J52" s="195">
        <v>1</v>
      </c>
      <c r="K52" s="198">
        <v>3</v>
      </c>
    </row>
    <row r="53" spans="1:11" x14ac:dyDescent="0.25">
      <c r="A53" t="e">
        <f>LEFT(#REF!,2)</f>
        <v>#REF!</v>
      </c>
      <c r="B53" s="185" t="s">
        <v>76</v>
      </c>
      <c r="C53" s="192">
        <v>0</v>
      </c>
      <c r="D53" s="195">
        <v>0</v>
      </c>
      <c r="E53" s="195">
        <v>0</v>
      </c>
      <c r="F53" s="195">
        <v>1</v>
      </c>
      <c r="G53" s="195">
        <v>0</v>
      </c>
      <c r="H53" s="195">
        <v>0</v>
      </c>
      <c r="I53" s="195">
        <v>0</v>
      </c>
      <c r="J53" s="195">
        <v>0</v>
      </c>
      <c r="K53" s="198">
        <v>1</v>
      </c>
    </row>
    <row r="54" spans="1:11" x14ac:dyDescent="0.25">
      <c r="A54" t="e">
        <f>LEFT(#REF!,2)</f>
        <v>#REF!</v>
      </c>
      <c r="B54" s="188" t="s">
        <v>9</v>
      </c>
      <c r="C54" s="193">
        <v>182</v>
      </c>
      <c r="D54" s="196">
        <v>86</v>
      </c>
      <c r="E54" s="196">
        <v>812</v>
      </c>
      <c r="F54" s="196">
        <v>330</v>
      </c>
      <c r="G54" s="196">
        <v>219</v>
      </c>
      <c r="H54" s="196">
        <v>754</v>
      </c>
      <c r="I54" s="196">
        <v>159</v>
      </c>
      <c r="J54" s="196">
        <v>453</v>
      </c>
      <c r="K54" s="198">
        <v>2995</v>
      </c>
    </row>
    <row r="55" spans="1:11" x14ac:dyDescent="0.25">
      <c r="A55" t="e">
        <f>LEFT(#REF!,2)</f>
        <v>#REF!</v>
      </c>
    </row>
    <row r="56" spans="1:11" x14ac:dyDescent="0.25">
      <c r="A56" t="e">
        <f>LEFT(#REF!,2)</f>
        <v>#REF!</v>
      </c>
    </row>
    <row r="57" spans="1:11" x14ac:dyDescent="0.25">
      <c r="A57" t="e">
        <f>LEFT(#REF!,2)</f>
        <v>#REF!</v>
      </c>
    </row>
    <row r="58" spans="1:11" x14ac:dyDescent="0.25">
      <c r="A58" t="e">
        <f>LEFT(#REF!,2)</f>
        <v>#REF!</v>
      </c>
    </row>
    <row r="59" spans="1:11" x14ac:dyDescent="0.25">
      <c r="A59" t="e">
        <f>LEFT(#REF!,2)</f>
        <v>#REF!</v>
      </c>
    </row>
    <row r="60" spans="1:11" x14ac:dyDescent="0.25">
      <c r="A60" t="e">
        <f>LEFT(#REF!,2)</f>
        <v>#REF!</v>
      </c>
    </row>
    <row r="61" spans="1:11" x14ac:dyDescent="0.25">
      <c r="A61" t="str">
        <f>LEFT(B50,2)</f>
        <v>84</v>
      </c>
    </row>
  </sheetData>
  <pageMargins left="0.25" right="0.25" top="0.75" bottom="0.75" header="0.3" footer="0.3"/>
  <pageSetup paperSize="9" orientation="portrait" r:id="rId1"/>
  <headerFooter>
    <oddHeader>&amp;C&amp;"-,Fett"&amp;12OL sofort verfügbar nach RGSen</oddHeader>
    <oddFooter>&amp;L&amp;6Dr. Peter Schellander / AMS Kärnten&amp;R&amp;6&amp;Z&amp;F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60</vt:i4>
      </vt:variant>
    </vt:vector>
  </HeadingPairs>
  <TitlesOfParts>
    <vt:vector size="69" baseType="lpstr">
      <vt:lpstr>Stellenandrang_RGSen</vt:lpstr>
      <vt:lpstr>Dashboard</vt:lpstr>
      <vt:lpstr>Datenquelle_Berufe</vt:lpstr>
      <vt:lpstr>Diagramm_AL_OS</vt:lpstr>
      <vt:lpstr>Diagramm_Berufe_alt</vt:lpstr>
      <vt:lpstr>Liste</vt:lpstr>
      <vt:lpstr>AL</vt:lpstr>
      <vt:lpstr>OS</vt:lpstr>
      <vt:lpstr>Datenquelle</vt:lpstr>
      <vt:lpstr>AL_akt_Mon_RGS_Crosstab1_Crosstab1</vt:lpstr>
      <vt:lpstr>AL_akt_Mon_RGS_Crosstab1_Crosstab1_1</vt:lpstr>
      <vt:lpstr>AL_akt_Mon_RGS_Crosstab1_Crosstab1_1_Columns</vt:lpstr>
      <vt:lpstr>AL_akt_Mon_RGS_Crosstab1_Crosstab1_1_Measure</vt:lpstr>
      <vt:lpstr>AL_akt_Mon_RGS_Crosstab1_Crosstab1_1_Rows</vt:lpstr>
      <vt:lpstr>AL_akt_Mon_RGS_Crosstab1_Crosstab1_Columns</vt:lpstr>
      <vt:lpstr>AL_akt_Mon_RGS_Crosstab1_Crosstab1_Measure</vt:lpstr>
      <vt:lpstr>AL_akt_Mon_RGS_Crosstab1_Crosstab1_Rows</vt:lpstr>
      <vt:lpstr>AL_akt_Mon_RGS1_Crosstab1_Crosstab1</vt:lpstr>
      <vt:lpstr>AL_akt_Mon_RGS1_Crosstab1_Crosstab1_Columns</vt:lpstr>
      <vt:lpstr>AL_akt_Mon_RGS1_Crosstab1_Crosstab1_Measure</vt:lpstr>
      <vt:lpstr>AL_akt_Mon_RGS1_Crosstab1_Crosstab1_Rows</vt:lpstr>
      <vt:lpstr>AL_Alter_RGS_Ktn_akt_Mon_Crosstab1_Crosstab1_1</vt:lpstr>
      <vt:lpstr>AL_Alter_RGS_Ktn_akt_Mon_Crosstab1_Crosstab1_1_Columns</vt:lpstr>
      <vt:lpstr>AL_Alter_RGS_Ktn_akt_Mon_Crosstab1_Crosstab1_1_Measure</vt:lpstr>
      <vt:lpstr>AL_Alter_RGS_Ktn_akt_Mon_Crosstab1_Crosstab1_1_Rows</vt:lpstr>
      <vt:lpstr>AL_Alter_RGS_Ktn_akt_Mon_Crosstab1_Crosstab1_2</vt:lpstr>
      <vt:lpstr>AL_Alter_RGS_Ktn_akt_Mon_Crosstab1_Crosstab1_2_Columns</vt:lpstr>
      <vt:lpstr>AL_Alter_RGS_Ktn_akt_Mon_Crosstab1_Crosstab1_2_Measure</vt:lpstr>
      <vt:lpstr>AL_Alter_RGS_Ktn_akt_Mon_Crosstab1_Crosstab1_2_Rows</vt:lpstr>
      <vt:lpstr>AL_Ausbildung_RGS_Ktn_akt_Mon_Crosstab1_Crosstab1_1</vt:lpstr>
      <vt:lpstr>AL_Ausbildung_RGS_Ktn_akt_Mon_Crosstab1_Crosstab1_1_Columns</vt:lpstr>
      <vt:lpstr>AL_Ausbildung_RGS_Ktn_akt_Mon_Crosstab1_Crosstab1_1_Measure</vt:lpstr>
      <vt:lpstr>AL_Ausbildung_RGS_Ktn_akt_Mon_Crosstab1_Crosstab1_1_Rows</vt:lpstr>
      <vt:lpstr>AL_Ausbildung_RGS_Ktn_akt_Mon_Crosstab1_Crosstab1_2</vt:lpstr>
      <vt:lpstr>AL_Ausbildung_RGS_Ktn_akt_Mon_Crosstab1_Crosstab1_2_Columns</vt:lpstr>
      <vt:lpstr>AL_Ausbildung_RGS_Ktn_akt_Mon_Crosstab1_Crosstab1_2_Measure</vt:lpstr>
      <vt:lpstr>AL_Ausbildung_RGS_Ktn_akt_Mon_Crosstab1_Crosstab1_2_Rows</vt:lpstr>
      <vt:lpstr>AL_Geschlecht_akt_Mon_Crosstab1_Crosstab1</vt:lpstr>
      <vt:lpstr>AL_Geschlecht_akt_Mon_Crosstab1_Crosstab1_1</vt:lpstr>
      <vt:lpstr>AL_Geschlecht_akt_Mon_Crosstab1_Crosstab1_1_Columns</vt:lpstr>
      <vt:lpstr>AL_Geschlecht_akt_Mon_Crosstab1_Crosstab1_1_Measure</vt:lpstr>
      <vt:lpstr>AL_Geschlecht_akt_Mon_Crosstab1_Crosstab1_1_Rows</vt:lpstr>
      <vt:lpstr>AL_Geschlecht_akt_Mon_Crosstab1_Crosstab1_Columns</vt:lpstr>
      <vt:lpstr>AL_Geschlecht_akt_Mon_Crosstab1_Crosstab1_Measure</vt:lpstr>
      <vt:lpstr>AL_Geschlecht_akt_Mon_Crosstab1_Crosstab1_Rows</vt:lpstr>
      <vt:lpstr>OS_akt_Mon_RGS_Crosstab1_Crosstab1</vt:lpstr>
      <vt:lpstr>OS_akt_Mon_RGS_Crosstab1_Crosstab1_1</vt:lpstr>
      <vt:lpstr>OS_akt_Mon_RGS_Crosstab1_Crosstab1_1_Columns</vt:lpstr>
      <vt:lpstr>OS_akt_Mon_RGS_Crosstab1_Crosstab1_1_Measure</vt:lpstr>
      <vt:lpstr>OS_akt_Mon_RGS_Crosstab1_Crosstab1_1_Rows</vt:lpstr>
      <vt:lpstr>OS_akt_Mon_RGS_Crosstab1_Crosstab1_2</vt:lpstr>
      <vt:lpstr>OS_akt_Mon_RGS_Crosstab1_Crosstab1_2_Columns</vt:lpstr>
      <vt:lpstr>OS_akt_Mon_RGS_Crosstab1_Crosstab1_2_Measure</vt:lpstr>
      <vt:lpstr>OS_akt_Mon_RGS_Crosstab1_Crosstab1_2_Rows</vt:lpstr>
      <vt:lpstr>OS_akt_Mon_RGS_Crosstab1_Crosstab1_Columns</vt:lpstr>
      <vt:lpstr>OS_akt_Mon_RGS_Crosstab1_Crosstab1_Measure</vt:lpstr>
      <vt:lpstr>OS_akt_Mon_RGS_Crosstab1_Crosstab1_Rows</vt:lpstr>
      <vt:lpstr>OS_akt_Mon_RGS1_Crosstab1_Crosstab1</vt:lpstr>
      <vt:lpstr>OS_akt_Mon_RGS1_Crosstab1_Crosstab1_Columns</vt:lpstr>
      <vt:lpstr>OS_akt_Mon_RGS1_Crosstab1_Crosstab1_Measure</vt:lpstr>
      <vt:lpstr>OS_akt_Mon_RGS1_Crosstab1_Crosstab1_Rows</vt:lpstr>
      <vt:lpstr>OS_Ausbildung_Ktn_akt_Mon_Crosstab1_Crosstab1_1</vt:lpstr>
      <vt:lpstr>OS_Ausbildung_Ktn_akt_Mon_Crosstab1_Crosstab1_1_Columns</vt:lpstr>
      <vt:lpstr>OS_Ausbildung_Ktn_akt_Mon_Crosstab1_Crosstab1_1_Measure</vt:lpstr>
      <vt:lpstr>OS_Ausbildung_Ktn_akt_Mon_Crosstab1_Crosstab1_1_Rows</vt:lpstr>
      <vt:lpstr>OS_Ausbildung_Ktn_akt_Mon_Crosstab1_Crosstab1_2</vt:lpstr>
      <vt:lpstr>OS_Ausbildung_Ktn_akt_Mon_Crosstab1_Crosstab1_2_Columns</vt:lpstr>
      <vt:lpstr>OS_Ausbildung_Ktn_akt_Mon_Crosstab1_Crosstab1_2_Measure</vt:lpstr>
      <vt:lpstr>OS_Ausbildung_Ktn_akt_Mon_Crosstab1_Crosstab1_2_Rows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Katharina Krassnig</dc:creator>
  <cp:lastModifiedBy>Angela Malle</cp:lastModifiedBy>
  <cp:lastPrinted>2023-08-25T09:34:32Z</cp:lastPrinted>
  <dcterms:created xsi:type="dcterms:W3CDTF">2019-07-09T09:15:29Z</dcterms:created>
  <dcterms:modified xsi:type="dcterms:W3CDTF">2025-04-01T12:38:18Z</dcterms:modified>
</cp:coreProperties>
</file>