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V:\BBEs\ALLE BBEs ab Juli 2013\2a auf Homepage\2025\"/>
    </mc:Choice>
  </mc:AlternateContent>
  <xr:revisionPtr revIDLastSave="0" documentId="13_ncr:1_{5351FA2F-7987-4D67-9DD9-DC490AFF6C3E}" xr6:coauthVersionLast="47" xr6:coauthVersionMax="47" xr10:uidLastSave="{00000000-0000-0000-0000-000000000000}"/>
  <bookViews>
    <workbookView xWindow="585" yWindow="930" windowWidth="20310" windowHeight="11295" xr2:uid="{00000000-000D-0000-FFFF-FFFF00000000}"/>
  </bookViews>
  <sheets>
    <sheet name="Plankalkulation" sheetId="16" r:id="rId1"/>
    <sheet name="Finanzierung" sheetId="17" r:id="rId2"/>
    <sheet name="Gehälter" sheetId="5" r:id="rId3"/>
    <sheet name="BG - Eckdaten" sheetId="8" r:id="rId4"/>
    <sheet name="Projektübergreifender Einsatz" sheetId="21" r:id="rId5"/>
    <sheet name="Zentrale Verwaltung" sheetId="18" r:id="rId6"/>
    <sheet name="Leistungsangebot" sheetId="19" r:id="rId7"/>
    <sheet name="Kennzahlen" sheetId="20"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___C">#N/A</definedName>
    <definedName name="_____DAT1" localSheetId="1">#REF!</definedName>
    <definedName name="_____DAT1" localSheetId="7">#REF!</definedName>
    <definedName name="_____DAT1" localSheetId="6">#REF!</definedName>
    <definedName name="_____DAT1" localSheetId="0">#REF!</definedName>
    <definedName name="_____DAT1" localSheetId="5">#REF!</definedName>
    <definedName name="_____DAT1">#REF!</definedName>
    <definedName name="_____DAT10" localSheetId="1">#REF!</definedName>
    <definedName name="_____DAT10" localSheetId="7">#REF!</definedName>
    <definedName name="_____DAT10" localSheetId="6">#REF!</definedName>
    <definedName name="_____DAT10" localSheetId="0">#REF!</definedName>
    <definedName name="_____DAT10" localSheetId="5">#REF!</definedName>
    <definedName name="_____DAT10">#REF!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R05">'[1]Überblick 05'!$A$31:$V$39</definedName>
    <definedName name="____C">#N/A</definedName>
    <definedName name="____DAT1">#REF!</definedName>
    <definedName name="____DAT10">#REF!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PR05">'[1]Überblick 05'!$A$31:$V$39</definedName>
    <definedName name="___C">#N/A</definedName>
    <definedName name="___DAT1">#REF!</definedName>
    <definedName name="___DAT10">#REF!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R05">'[2]Überblick 05'!$A$31:$V$39</definedName>
    <definedName name="__C">#N/A</definedName>
    <definedName name="__DAT1">#REF!</definedName>
    <definedName name="__DAT10">#REF!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PR05">'[1]Überblick 05'!$A$31:$V$39</definedName>
    <definedName name="_B2" localSheetId="1">#REF!</definedName>
    <definedName name="_B2" localSheetId="7">#REF!</definedName>
    <definedName name="_B2" localSheetId="6">#REF!</definedName>
    <definedName name="_B2" localSheetId="0">#REF!</definedName>
    <definedName name="_B2" localSheetId="5">#REF!</definedName>
    <definedName name="_B2">#REF!</definedName>
    <definedName name="_C">#N/A</definedName>
    <definedName name="_DAT1" localSheetId="1">#REF!</definedName>
    <definedName name="_DAT1" localSheetId="7">#REF!</definedName>
    <definedName name="_DAT1" localSheetId="6">#REF!</definedName>
    <definedName name="_DAT1" localSheetId="0">#REF!</definedName>
    <definedName name="_DAT1" localSheetId="5">#REF!</definedName>
    <definedName name="_DAT1">#REF!</definedName>
    <definedName name="_DAT10" localSheetId="1">#REF!</definedName>
    <definedName name="_DAT10" localSheetId="7">#REF!</definedName>
    <definedName name="_DAT10" localSheetId="6">#REF!</definedName>
    <definedName name="_DAT10" localSheetId="0">#REF!</definedName>
    <definedName name="_DAT10" localSheetId="5">#REF!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tn1" localSheetId="0">Plankalkulation!$I$9</definedName>
    <definedName name="_ftnref1" localSheetId="0">Plankalkulation!$I$6</definedName>
    <definedName name="_ML2">#REF!</definedName>
    <definedName name="_PR05">'[2]Überblick 05'!$A$31:$V$39</definedName>
    <definedName name="AA">#REF!</definedName>
    <definedName name="AntragTrägerInvestitionen">#REF!</definedName>
    <definedName name="AntragTrägerSummeLfdKosten">#REF!</definedName>
    <definedName name="AT">[3]!AT</definedName>
    <definedName name="ATa">#REF!</definedName>
    <definedName name="Ausflug">0</definedName>
    <definedName name="Austritt">#REF!</definedName>
    <definedName name="AV">0</definedName>
    <definedName name="AV_JÄ">0</definedName>
    <definedName name="AVG">[3]!AVG</definedName>
    <definedName name="AVH">[3]!AVH</definedName>
    <definedName name="AVV">[3]!AVV</definedName>
    <definedName name="B">#N/A</definedName>
    <definedName name="BA">[3]!BA</definedName>
    <definedName name="BM">4000</definedName>
    <definedName name="BMS">8000</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n">#REF!</definedName>
    <definedName name="DB">[3]!DB</definedName>
    <definedName name="DNOKu">17.07</definedName>
    <definedName name="_xlnm.Print_Area" localSheetId="6">Leistungsangebot!$A$1:$J$64</definedName>
    <definedName name="E">#N/A</definedName>
    <definedName name="Einstugung" localSheetId="1">#REF!</definedName>
    <definedName name="Einstugung" localSheetId="7">#REF!</definedName>
    <definedName name="Einstugung" localSheetId="6">#REF!</definedName>
    <definedName name="Einstugung" localSheetId="0">#REF!</definedName>
    <definedName name="Einstugung" localSheetId="5">#REF!</definedName>
    <definedName name="Einstugung">#REF!</definedName>
    <definedName name="Eintritt" localSheetId="1">#REF!</definedName>
    <definedName name="Eintritt" localSheetId="7">#REF!</definedName>
    <definedName name="Eintritt" localSheetId="6">#REF!</definedName>
    <definedName name="Eintritt" localSheetId="0">#REF!</definedName>
    <definedName name="Eintritt" localSheetId="5">#REF!</definedName>
    <definedName name="Eintritt">#REF!</definedName>
    <definedName name="Ende">1279</definedName>
    <definedName name="equali" localSheetId="1">#REF!</definedName>
    <definedName name="equali" localSheetId="7">#REF!</definedName>
    <definedName name="equali" localSheetId="6">#REF!</definedName>
    <definedName name="equali" localSheetId="0">#REF!</definedName>
    <definedName name="equali" localSheetId="5">#REF!</definedName>
    <definedName name="equali">#REF!</definedName>
    <definedName name="Ergebnis">'[4]BW-Sheet März'!$L$2:$L$5</definedName>
    <definedName name="Euro">13.7603</definedName>
    <definedName name="ExtraDez">#REF!</definedName>
    <definedName name="ExtraJan">#REF!</definedName>
    <definedName name="Fahrtkst">[3]!Fahrtkst</definedName>
    <definedName name="FK">0</definedName>
    <definedName name="GH">[3]!GH</definedName>
    <definedName name="GT">#REF!</definedName>
    <definedName name="IBM1Q">#REF!</definedName>
    <definedName name="IBM2Q">#REF!</definedName>
    <definedName name="IBM3Q">#REF!</definedName>
    <definedName name="IBM4Q">#REF!</definedName>
    <definedName name="IBMSumme">#REF!</definedName>
    <definedName name="JÄN">0</definedName>
    <definedName name="JJ">#REF!</definedName>
    <definedName name="JobandGo1Q">#REF!</definedName>
    <definedName name="JobandGo2Q">#REF!</definedName>
    <definedName name="JobandGo3Q">#REF!</definedName>
    <definedName name="JobandGo4Q">#REF!</definedName>
    <definedName name="JobandGoSumme">#REF!</definedName>
    <definedName name="KaufmA1Q">#REF!</definedName>
    <definedName name="KaufmA2Q">#REF!</definedName>
    <definedName name="KaufmA3Q">#REF!</definedName>
    <definedName name="KaufmA4Q">#REF!</definedName>
    <definedName name="KaufmASumme">#REF!</definedName>
    <definedName name="KaufmAusb.1Q">#REF!</definedName>
    <definedName name="KaufmAusb1Q">#REF!</definedName>
    <definedName name="Kinderzlg">[3]!Kinderzlg</definedName>
    <definedName name="Kleiderpauschale">[3]!Kleiderpauschale</definedName>
    <definedName name="Kostenstellen">[5]Basis!$A$1:$B$65536</definedName>
    <definedName name="KST">3</definedName>
    <definedName name="KZ">0</definedName>
    <definedName name="list">#REF!</definedName>
    <definedName name="Liste">'[6]Ser. Nr.'!$A$1:$C$1323</definedName>
    <definedName name="LpTag" localSheetId="1">#REF!</definedName>
    <definedName name="LpTag" localSheetId="7">#REF!</definedName>
    <definedName name="LpTag" localSheetId="6">#REF!</definedName>
    <definedName name="LpTag" localSheetId="0">#REF!</definedName>
    <definedName name="LpTag" localSheetId="5">#REF!</definedName>
    <definedName name="LpTag">#REF!</definedName>
    <definedName name="LpTag2" localSheetId="1">#REF!</definedName>
    <definedName name="LpTag2" localSheetId="7">#REF!</definedName>
    <definedName name="LpTag2" localSheetId="6">#REF!</definedName>
    <definedName name="LpTag2" localSheetId="0">#REF!</definedName>
    <definedName name="LpTag2" localSheetId="5">#REF!</definedName>
    <definedName name="LpTag2">#REF!</definedName>
    <definedName name="Minus" localSheetId="1">#REF!</definedName>
    <definedName name="Minus" localSheetId="7">#REF!</definedName>
    <definedName name="Minus" localSheetId="6">#REF!</definedName>
    <definedName name="Minus" localSheetId="0">#REF!</definedName>
    <definedName name="Minus" localSheetId="5">#REF!</definedName>
    <definedName name="Minus">#REF!</definedName>
    <definedName name="ML">#REF!</definedName>
    <definedName name="Monatslohn">#REF!</definedName>
    <definedName name="Multi">[3]!Multi</definedName>
    <definedName name="Nov">'[3]GEH-TAB'!$G$3</definedName>
    <definedName name="Pädag.L1Q" localSheetId="1">#REF!</definedName>
    <definedName name="Pädag.L1Q" localSheetId="7">#REF!</definedName>
    <definedName name="Pädag.L1Q" localSheetId="6">#REF!</definedName>
    <definedName name="Pädag.L1Q" localSheetId="0">#REF!</definedName>
    <definedName name="Pädag.L1Q" localSheetId="5">#REF!</definedName>
    <definedName name="Pädag.L1Q">#REF!</definedName>
    <definedName name="PE" localSheetId="1">#REF!</definedName>
    <definedName name="PE" localSheetId="7">#REF!</definedName>
    <definedName name="PE" localSheetId="6">#REF!</definedName>
    <definedName name="PE" localSheetId="0">#REF!</definedName>
    <definedName name="PE" localSheetId="5">#REF!</definedName>
    <definedName name="PE">#REF!</definedName>
    <definedName name="Personal" localSheetId="1">#REF!</definedName>
    <definedName name="Personal" localSheetId="7">#REF!</definedName>
    <definedName name="Personal" localSheetId="6">#REF!</definedName>
    <definedName name="Personal" localSheetId="0">#REF!</definedName>
    <definedName name="Personal" localSheetId="5">#REF!</definedName>
    <definedName name="Personal">#REF!</definedName>
    <definedName name="Personalkosten">#N/A</definedName>
    <definedName name="sadfa">#N/A</definedName>
    <definedName name="Sheet">#REF!</definedName>
    <definedName name="Soz1Q">#REF!</definedName>
    <definedName name="Soz2Q">#REF!</definedName>
    <definedName name="Soz3Q">#REF!</definedName>
    <definedName name="Soz4Q">#REF!</definedName>
    <definedName name="SozSumme">#REF!</definedName>
    <definedName name="StdTeiler">'[3]GEH-TAB'!$E$5</definedName>
    <definedName name="summe" localSheetId="1">#REF!</definedName>
    <definedName name="summe" localSheetId="7">#REF!</definedName>
    <definedName name="summe" localSheetId="6">#REF!</definedName>
    <definedName name="summe" localSheetId="0">#REF!</definedName>
    <definedName name="summe" localSheetId="5">#REF!</definedName>
    <definedName name="summe">#REF!</definedName>
    <definedName name="SV">21.83</definedName>
    <definedName name="SVBL">[3]!SVBL</definedName>
    <definedName name="SVBS">[3]!SVBS</definedName>
    <definedName name="SVDN">18.07</definedName>
    <definedName name="SVDNSZ">17.57</definedName>
    <definedName name="SVHL">[3]!SVHL</definedName>
    <definedName name="SVHS">[3]!SVHS</definedName>
    <definedName name="SVPL">[3]!SVPL</definedName>
    <definedName name="SVPS">[3]!SVPS</definedName>
    <definedName name="SZ">21.33</definedName>
    <definedName name="SzpTag">#REF!</definedName>
    <definedName name="TechnA.1Q">#REF!</definedName>
    <definedName name="TechnA1Q">#REF!</definedName>
    <definedName name="TechnA2Q">#REF!</definedName>
    <definedName name="TechnA3Q">#REF!</definedName>
    <definedName name="TechnA4Q">#REF!</definedName>
    <definedName name="TechnASumme">#REF!</definedName>
    <definedName name="TechnAusb">#REF!</definedName>
    <definedName name="TechnAusb1Q">#REF!</definedName>
    <definedName name="TEST0">#REF!</definedName>
    <definedName name="TEST1">#REF!</definedName>
    <definedName name="TEST2">#REF!</definedName>
    <definedName name="TEST3">#REF!</definedName>
    <definedName name="TEST4">'[7]Kore 2015'!#REF!</definedName>
    <definedName name="TEST5">'[7]Kore 2015'!#REF!</definedName>
    <definedName name="TESTHKEY" localSheetId="1">#REF!</definedName>
    <definedName name="TESTHKEY" localSheetId="7">#REF!</definedName>
    <definedName name="TESTHKEY" localSheetId="6">#REF!</definedName>
    <definedName name="TESTHKEY" localSheetId="0">#REF!</definedName>
    <definedName name="TESTHKEY" localSheetId="5">#REF!</definedName>
    <definedName name="TESTHKEY">#REF!</definedName>
    <definedName name="TESTHKEY1" localSheetId="1">#REF!</definedName>
    <definedName name="TESTHKEY1" localSheetId="7">#REF!</definedName>
    <definedName name="TESTHKEY1" localSheetId="6">#REF!</definedName>
    <definedName name="TESTHKEY1" localSheetId="0">#REF!</definedName>
    <definedName name="TESTHKEY1" localSheetId="5">#REF!</definedName>
    <definedName name="TESTHKEY1">#REF!</definedName>
    <definedName name="TESTKEYS" localSheetId="1">#REF!</definedName>
    <definedName name="TESTKEYS" localSheetId="7">#REF!</definedName>
    <definedName name="TESTKEYS" localSheetId="6">#REF!</definedName>
    <definedName name="TESTKEYS" localSheetId="0">#REF!</definedName>
    <definedName name="TESTKEYS" localSheetId="5">#REF!</definedName>
    <definedName name="TESTKEYS">#REF!</definedName>
    <definedName name="TESTVKEY">#REF!</definedName>
    <definedName name="TQÜFA1Q">#REF!</definedName>
    <definedName name="TQÜFA2Q">#REF!</definedName>
    <definedName name="TQÜFA3Q">#REF!</definedName>
    <definedName name="TQÜFA4Q">#REF!</definedName>
    <definedName name="TQÜFASumme">#REF!</definedName>
    <definedName name="Ü">0</definedName>
    <definedName name="ÜbersichtInvestitionen">'[8]Umschichtung bzw. Nachtrag'!$D$56</definedName>
    <definedName name="ÜstBerech">[3]!ÜstBerech</definedName>
    <definedName name="ÜstErhöh">'[3]GEH-TAB'!$E$6</definedName>
    <definedName name="Üstzu">'[3]GEH-TAB'!$E$4</definedName>
    <definedName name="vbaRowInsert1" localSheetId="1">#REF!</definedName>
    <definedName name="vbaRowInsert1" localSheetId="7">#REF!</definedName>
    <definedName name="vbaRowInsert1" localSheetId="6">#REF!</definedName>
    <definedName name="vbaRowInsert1" localSheetId="0">#REF!</definedName>
    <definedName name="vbaRowInsert1" localSheetId="5">#REF!</definedName>
    <definedName name="vbaRowInsert1">#REF!</definedName>
    <definedName name="vbaRowInsert10" localSheetId="1">#REF!</definedName>
    <definedName name="vbaRowInsert10" localSheetId="7">#REF!</definedName>
    <definedName name="vbaRowInsert10" localSheetId="6">#REF!</definedName>
    <definedName name="vbaRowInsert10" localSheetId="0">#REF!</definedName>
    <definedName name="vbaRowInsert10" localSheetId="5">#REF!</definedName>
    <definedName name="vbaRowInsert10">#REF!</definedName>
    <definedName name="vbaRowInsert11" localSheetId="1">#REF!</definedName>
    <definedName name="vbaRowInsert11" localSheetId="7">#REF!</definedName>
    <definedName name="vbaRowInsert11" localSheetId="6">#REF!</definedName>
    <definedName name="vbaRowInsert11" localSheetId="0">#REF!</definedName>
    <definedName name="vbaRowInsert11" localSheetId="5">#REF!</definedName>
    <definedName name="vbaRowInsert11">#REF!</definedName>
    <definedName name="vbaRowInsert12">#REF!</definedName>
    <definedName name="vbaRowInsert13">#REF!</definedName>
    <definedName name="vbaRowInsert14">#REF!</definedName>
    <definedName name="vbaRowInsert15">#REF!</definedName>
    <definedName name="vbaRowInsert16">#REF!</definedName>
    <definedName name="vbaRowInsert17">#REF!</definedName>
    <definedName name="vbaRowInsert18">#REF!</definedName>
    <definedName name="vbaRowInsert19">#REF!</definedName>
    <definedName name="vbaRowInsert2">#REF!</definedName>
    <definedName name="vbaRowInsert20">#REF!</definedName>
    <definedName name="vbaRowInsert21">#REF!</definedName>
    <definedName name="vbaRowInsert22">#REF!</definedName>
    <definedName name="vbaRowInsert23">#REF!</definedName>
    <definedName name="vbaRowInsert24">#REF!</definedName>
    <definedName name="vbaRowInsert25">#REF!</definedName>
    <definedName name="vbaRowInsert26">#REF!</definedName>
    <definedName name="vbaRowInsert27">#REF!</definedName>
    <definedName name="vbaRowInsert28">#REF!</definedName>
    <definedName name="vbaRowInsert29">#REF!</definedName>
    <definedName name="vbaRowInsert3">#REF!</definedName>
    <definedName name="vbaRowInsert30">#REF!</definedName>
    <definedName name="vbaRowInsert31">#REF!</definedName>
    <definedName name="vbaRowInsert32">#REF!</definedName>
    <definedName name="vbaRowInsert33">#REF!</definedName>
    <definedName name="vbaRowInsert34">#REF!</definedName>
    <definedName name="vbaRowInsert35">#REF!</definedName>
    <definedName name="vbaRowInsert4">#REF!</definedName>
    <definedName name="vbaRowInsert5">#REF!</definedName>
    <definedName name="vbaRowInsert6">#REF!</definedName>
    <definedName name="vbaRowInsert7">#REF!</definedName>
    <definedName name="vbaRowInsert73">#REF!</definedName>
    <definedName name="vbaRowInsert75">#REF!</definedName>
    <definedName name="vbaRowInsert8">#REF!</definedName>
    <definedName name="vbaRowInsert9">#REF!</definedName>
    <definedName name="VZ">0</definedName>
    <definedName name="x">#REF!</definedName>
    <definedName name="xxx">#REF!</definedName>
    <definedName name="xxxxx">#N/A</definedName>
    <definedName name="_xlnm.Extract">#REF!</definedName>
    <definedName name="Zuordnung">#REF!</definedName>
    <definedName name="ZV">[3]!ZV</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5" l="1"/>
  <c r="M25" i="5" s="1"/>
  <c r="N26" i="5"/>
  <c r="M26" i="5" s="1"/>
  <c r="N27" i="5"/>
  <c r="M27" i="5" s="1"/>
  <c r="N24" i="5"/>
  <c r="M24" i="5" s="1"/>
  <c r="N23" i="5"/>
  <c r="M23" i="5" s="1"/>
  <c r="M22" i="5"/>
  <c r="N19" i="5"/>
  <c r="M19" i="5" s="1"/>
  <c r="N20" i="5"/>
  <c r="M20" i="5" s="1"/>
  <c r="N21" i="5"/>
  <c r="M21" i="5" s="1"/>
  <c r="N22" i="5"/>
  <c r="N18" i="5"/>
  <c r="M18" i="5" s="1"/>
  <c r="N15" i="5"/>
  <c r="N16" i="5"/>
  <c r="N17" i="5"/>
  <c r="N14" i="5"/>
  <c r="M8" i="5"/>
  <c r="M9" i="5"/>
  <c r="M10" i="5"/>
  <c r="M13" i="5"/>
  <c r="N9" i="5"/>
  <c r="N11" i="5"/>
  <c r="M11" i="5" s="1"/>
  <c r="N12" i="5"/>
  <c r="M12" i="5" s="1"/>
  <c r="N13" i="5"/>
  <c r="N8" i="5"/>
  <c r="M6" i="5"/>
  <c r="N7" i="5"/>
  <c r="M7" i="5" s="1"/>
  <c r="N6" i="5"/>
  <c r="N2" i="5" l="1"/>
  <c r="M3" i="5" l="1"/>
  <c r="M4" i="5"/>
  <c r="M5" i="5"/>
  <c r="M15" i="5"/>
  <c r="M16" i="5"/>
  <c r="M17" i="5"/>
  <c r="M28" i="5"/>
  <c r="M29" i="5"/>
  <c r="M30" i="5"/>
  <c r="M31" i="5"/>
  <c r="M32" i="5"/>
  <c r="L3" i="5" l="1"/>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2" i="5"/>
  <c r="L33" i="5" l="1"/>
  <c r="L34" i="5" s="1"/>
  <c r="M14" i="5" l="1"/>
  <c r="M2" i="5"/>
  <c r="U28" i="5" l="1"/>
  <c r="U29" i="5"/>
  <c r="U30" i="5"/>
  <c r="U31" i="5"/>
  <c r="U32" i="5"/>
  <c r="V28" i="5"/>
  <c r="W28" i="5"/>
  <c r="X28" i="5"/>
  <c r="Y28" i="5"/>
  <c r="V29" i="5"/>
  <c r="W29" i="5"/>
  <c r="X29" i="5"/>
  <c r="Y29" i="5"/>
  <c r="V30" i="5"/>
  <c r="W30" i="5"/>
  <c r="X30" i="5"/>
  <c r="Y30" i="5"/>
  <c r="V31" i="5"/>
  <c r="W31" i="5"/>
  <c r="X31" i="5"/>
  <c r="Y31" i="5"/>
  <c r="V32" i="5"/>
  <c r="W32" i="5"/>
  <c r="X32" i="5"/>
  <c r="Y32" i="5"/>
  <c r="T3" i="5"/>
  <c r="T4" i="5"/>
  <c r="T5" i="5"/>
  <c r="T14" i="5"/>
  <c r="T15" i="5"/>
  <c r="T16" i="5"/>
  <c r="T17" i="5"/>
  <c r="T23" i="5"/>
  <c r="T24" i="5"/>
  <c r="T25" i="5"/>
  <c r="T26" i="5"/>
  <c r="T27" i="5"/>
  <c r="T28" i="5"/>
  <c r="T29" i="5"/>
  <c r="T30" i="5"/>
  <c r="T31" i="5"/>
  <c r="T32" i="5"/>
  <c r="R4" i="5"/>
  <c r="R5" i="5"/>
  <c r="R14" i="5"/>
  <c r="R15" i="5"/>
  <c r="R16" i="5"/>
  <c r="R17" i="5"/>
  <c r="R23" i="5"/>
  <c r="R24" i="5"/>
  <c r="R25" i="5"/>
  <c r="R26" i="5"/>
  <c r="R27" i="5"/>
  <c r="R28" i="5"/>
  <c r="R29" i="5"/>
  <c r="R30" i="5"/>
  <c r="R31" i="5"/>
  <c r="R32" i="5"/>
  <c r="R3" i="5"/>
  <c r="AC28" i="5" l="1"/>
  <c r="AD28" i="5"/>
  <c r="AC29" i="5"/>
  <c r="AD29" i="5"/>
  <c r="AC30" i="5"/>
  <c r="AD30" i="5"/>
  <c r="AC31" i="5"/>
  <c r="AD31" i="5"/>
  <c r="AC32" i="5"/>
  <c r="AD32" i="5"/>
  <c r="P33" i="5"/>
  <c r="O7" i="5"/>
  <c r="O8" i="5"/>
  <c r="O9" i="5"/>
  <c r="O11" i="5"/>
  <c r="O12" i="5"/>
  <c r="O13" i="5"/>
  <c r="S4" i="5"/>
  <c r="S5" i="5"/>
  <c r="O6" i="5"/>
  <c r="S3" i="5"/>
  <c r="R22" i="5" l="1"/>
  <c r="T22" i="5"/>
  <c r="R9" i="5"/>
  <c r="T9" i="5"/>
  <c r="R21" i="5"/>
  <c r="T21" i="5"/>
  <c r="T13" i="5"/>
  <c r="R13" i="5"/>
  <c r="T20" i="5"/>
  <c r="R20" i="5"/>
  <c r="R12" i="5"/>
  <c r="T12" i="5"/>
  <c r="T6" i="5"/>
  <c r="R6" i="5"/>
  <c r="R11" i="5"/>
  <c r="T11" i="5"/>
  <c r="R18" i="5"/>
  <c r="T18" i="5"/>
  <c r="T8" i="5"/>
  <c r="R8" i="5"/>
  <c r="R10" i="5"/>
  <c r="T10" i="5"/>
  <c r="R19" i="5"/>
  <c r="T19" i="5"/>
  <c r="R7" i="5"/>
  <c r="T7" i="5"/>
  <c r="U3" i="5"/>
  <c r="X3" i="5"/>
  <c r="Y3" i="5"/>
  <c r="W3" i="5"/>
  <c r="V3" i="5"/>
  <c r="X5" i="5"/>
  <c r="Y5" i="5"/>
  <c r="U5" i="5"/>
  <c r="W5" i="5"/>
  <c r="V5" i="5"/>
  <c r="T2" i="5"/>
  <c r="R2" i="5"/>
  <c r="U4" i="5"/>
  <c r="V4" i="5"/>
  <c r="W4" i="5"/>
  <c r="X4" i="5"/>
  <c r="Y4" i="5"/>
  <c r="S6" i="5"/>
  <c r="S10" i="5"/>
  <c r="O33" i="5"/>
  <c r="S12" i="5"/>
  <c r="AC5" i="5"/>
  <c r="S13" i="5"/>
  <c r="S2" i="5"/>
  <c r="W2" i="5" s="1"/>
  <c r="AE31" i="5"/>
  <c r="S11" i="5"/>
  <c r="S9" i="5"/>
  <c r="S8" i="5"/>
  <c r="S7" i="5"/>
  <c r="AE30" i="5"/>
  <c r="AE28" i="5"/>
  <c r="AE29" i="5"/>
  <c r="AE32" i="5"/>
  <c r="AC7" i="5" l="1"/>
  <c r="X7" i="5"/>
  <c r="W7" i="5"/>
  <c r="Y7" i="5"/>
  <c r="U7" i="5"/>
  <c r="V7" i="5"/>
  <c r="U12" i="5"/>
  <c r="V12" i="5"/>
  <c r="W12" i="5"/>
  <c r="X12" i="5"/>
  <c r="Y12" i="5"/>
  <c r="AC9" i="5"/>
  <c r="X9" i="5"/>
  <c r="Y9" i="5"/>
  <c r="U9" i="5"/>
  <c r="V9" i="5"/>
  <c r="W9" i="5"/>
  <c r="V10" i="5"/>
  <c r="W10" i="5"/>
  <c r="X10" i="5"/>
  <c r="Y10" i="5"/>
  <c r="U10" i="5"/>
  <c r="X2" i="5"/>
  <c r="V2" i="5"/>
  <c r="V8" i="5"/>
  <c r="W8" i="5"/>
  <c r="X8" i="5"/>
  <c r="U8" i="5"/>
  <c r="Y8" i="5"/>
  <c r="Y2" i="5"/>
  <c r="V6" i="5"/>
  <c r="U6" i="5"/>
  <c r="W6" i="5"/>
  <c r="X6" i="5"/>
  <c r="Y6" i="5"/>
  <c r="X13" i="5"/>
  <c r="Y13" i="5"/>
  <c r="U13" i="5"/>
  <c r="W13" i="5"/>
  <c r="V13" i="5"/>
  <c r="U11" i="5"/>
  <c r="X11" i="5"/>
  <c r="Y11" i="5"/>
  <c r="W11" i="5"/>
  <c r="V11" i="5"/>
  <c r="AC13" i="5"/>
  <c r="AC10" i="5"/>
  <c r="AC8" i="5"/>
  <c r="AC2" i="5"/>
  <c r="AC4" i="5"/>
  <c r="AC11" i="5"/>
  <c r="AC6" i="5"/>
  <c r="AC12" i="5"/>
  <c r="AC3" i="5"/>
  <c r="S28" i="5" l="1"/>
  <c r="AA30" i="5" l="1"/>
  <c r="AA29" i="5"/>
  <c r="AA31" i="5"/>
  <c r="AA32" i="5"/>
  <c r="AA28" i="5"/>
  <c r="AB28" i="5"/>
  <c r="Z33" i="5"/>
  <c r="S29" i="5" l="1"/>
  <c r="AB29" i="5" s="1"/>
  <c r="S30" i="5"/>
  <c r="AB30" i="5" s="1"/>
  <c r="S31" i="5"/>
  <c r="AB31" i="5" s="1"/>
  <c r="S32" i="5"/>
  <c r="AB32" i="5" s="1"/>
  <c r="N33" i="5" l="1"/>
  <c r="S19" i="5"/>
  <c r="S14" i="5"/>
  <c r="S15" i="5"/>
  <c r="S23" i="5"/>
  <c r="S27" i="5"/>
  <c r="S16" i="5"/>
  <c r="S26" i="5"/>
  <c r="S17" i="5"/>
  <c r="S18" i="5"/>
  <c r="S25" i="5"/>
  <c r="S22" i="5"/>
  <c r="S24" i="5"/>
  <c r="S21" i="5"/>
  <c r="S20" i="5"/>
  <c r="J13" i="19"/>
  <c r="J14" i="19"/>
  <c r="J15" i="19"/>
  <c r="J16" i="19"/>
  <c r="J17" i="19"/>
  <c r="J18" i="19"/>
  <c r="J19" i="19"/>
  <c r="J20" i="19"/>
  <c r="J21" i="19"/>
  <c r="J22" i="19"/>
  <c r="J23" i="19"/>
  <c r="J24" i="19"/>
  <c r="C33" i="19"/>
  <c r="C32" i="19"/>
  <c r="E32" i="19" s="1"/>
  <c r="B32" i="19"/>
  <c r="A32" i="19"/>
  <c r="C31" i="19"/>
  <c r="E31" i="19" s="1"/>
  <c r="C7" i="19"/>
  <c r="B33" i="19"/>
  <c r="A33" i="19"/>
  <c r="B7" i="19"/>
  <c r="B31" i="19"/>
  <c r="A31" i="19"/>
  <c r="A7" i="19"/>
  <c r="A11" i="16"/>
  <c r="A10" i="16"/>
  <c r="A9" i="16"/>
  <c r="U15" i="5" l="1"/>
  <c r="V15" i="5"/>
  <c r="W15" i="5"/>
  <c r="X15" i="5"/>
  <c r="Y15" i="5"/>
  <c r="U17" i="5"/>
  <c r="V17" i="5"/>
  <c r="X17" i="5"/>
  <c r="W17" i="5"/>
  <c r="Y17" i="5"/>
  <c r="V26" i="5"/>
  <c r="X26" i="5"/>
  <c r="W26" i="5"/>
  <c r="U26" i="5"/>
  <c r="Y26" i="5"/>
  <c r="V24" i="5"/>
  <c r="W24" i="5"/>
  <c r="X24" i="5"/>
  <c r="U24" i="5"/>
  <c r="Y24" i="5"/>
  <c r="X16" i="5"/>
  <c r="U16" i="5"/>
  <c r="Y16" i="5"/>
  <c r="V16" i="5"/>
  <c r="W16" i="5"/>
  <c r="U27" i="5"/>
  <c r="V27" i="5"/>
  <c r="W27" i="5"/>
  <c r="X27" i="5"/>
  <c r="Y27" i="5"/>
  <c r="X25" i="5"/>
  <c r="Y25" i="5"/>
  <c r="U25" i="5"/>
  <c r="V25" i="5"/>
  <c r="W25" i="5"/>
  <c r="U18" i="5"/>
  <c r="W18" i="5"/>
  <c r="Y18" i="5"/>
  <c r="V18" i="5"/>
  <c r="X18" i="5"/>
  <c r="U20" i="5"/>
  <c r="X20" i="5"/>
  <c r="Y20" i="5"/>
  <c r="V20" i="5"/>
  <c r="W20" i="5"/>
  <c r="U21" i="5"/>
  <c r="Y21" i="5"/>
  <c r="X21" i="5"/>
  <c r="V21" i="5"/>
  <c r="W21" i="5"/>
  <c r="U19" i="5"/>
  <c r="Y19" i="5"/>
  <c r="W19" i="5"/>
  <c r="X19" i="5"/>
  <c r="V19" i="5"/>
  <c r="U22" i="5"/>
  <c r="Y22" i="5"/>
  <c r="V22" i="5"/>
  <c r="X22" i="5"/>
  <c r="W22" i="5"/>
  <c r="V23" i="5"/>
  <c r="W23" i="5"/>
  <c r="X23" i="5"/>
  <c r="Y23" i="5"/>
  <c r="U23" i="5"/>
  <c r="V14" i="5"/>
  <c r="W14" i="5"/>
  <c r="X14" i="5"/>
  <c r="Y14" i="5"/>
  <c r="U14" i="5"/>
  <c r="R33" i="5"/>
  <c r="AC27" i="5"/>
  <c r="AC18" i="5"/>
  <c r="AC23" i="5"/>
  <c r="AA3" i="5"/>
  <c r="AD3" i="5" s="1"/>
  <c r="AE3" i="5" s="1"/>
  <c r="AB3" i="5"/>
  <c r="AC15" i="5"/>
  <c r="AC20" i="5"/>
  <c r="AC21" i="5"/>
  <c r="AC17" i="5"/>
  <c r="AC24" i="5"/>
  <c r="AC14" i="5"/>
  <c r="AC22" i="5"/>
  <c r="AC26" i="5"/>
  <c r="AC25" i="5"/>
  <c r="AC16" i="5"/>
  <c r="AC19" i="5"/>
  <c r="U2" i="5"/>
  <c r="AB2" i="5" s="1"/>
  <c r="S33" i="5"/>
  <c r="A8" i="21"/>
  <c r="Q9" i="21"/>
  <c r="Q10" i="21"/>
  <c r="Q11" i="21"/>
  <c r="Q12" i="21"/>
  <c r="Q13" i="21"/>
  <c r="Q14" i="21"/>
  <c r="Q15" i="21"/>
  <c r="Q16" i="21"/>
  <c r="Q17" i="21"/>
  <c r="Q18" i="21"/>
  <c r="Q19" i="21"/>
  <c r="Q20" i="21"/>
  <c r="Q21" i="21"/>
  <c r="Q22" i="21"/>
  <c r="Q23" i="21"/>
  <c r="Q24" i="21"/>
  <c r="Q25" i="21"/>
  <c r="Q26" i="21"/>
  <c r="Q27" i="21"/>
  <c r="Q28" i="21"/>
  <c r="Q29" i="21"/>
  <c r="Q30" i="21"/>
  <c r="Q31" i="21"/>
  <c r="P9" i="21"/>
  <c r="P10" i="21"/>
  <c r="P11" i="21"/>
  <c r="P12" i="21"/>
  <c r="P13" i="21"/>
  <c r="P14" i="21"/>
  <c r="P15" i="21"/>
  <c r="P16" i="21"/>
  <c r="P17" i="21"/>
  <c r="P18" i="21"/>
  <c r="P19" i="21"/>
  <c r="P20" i="21"/>
  <c r="P21" i="21"/>
  <c r="P22" i="21"/>
  <c r="P23" i="21"/>
  <c r="P24" i="21"/>
  <c r="P25" i="21"/>
  <c r="P26" i="21"/>
  <c r="P27" i="21"/>
  <c r="P28" i="21"/>
  <c r="P29" i="21"/>
  <c r="P30" i="21"/>
  <c r="P31" i="21"/>
  <c r="Q8" i="21"/>
  <c r="P8" i="21"/>
  <c r="A9" i="21"/>
  <c r="AA19" i="5" l="1"/>
  <c r="AD19" i="5" s="1"/>
  <c r="AE19" i="5" s="1"/>
  <c r="AA10" i="5"/>
  <c r="AD10" i="5" s="1"/>
  <c r="AE10" i="5" s="1"/>
  <c r="AA13" i="5"/>
  <c r="AD13" i="5" s="1"/>
  <c r="AE13" i="5" s="1"/>
  <c r="AB25" i="5"/>
  <c r="AA11" i="5"/>
  <c r="AD11" i="5" s="1"/>
  <c r="AE11" i="5" s="1"/>
  <c r="AB6" i="5"/>
  <c r="AA27" i="5"/>
  <c r="AD27" i="5" s="1"/>
  <c r="AE27" i="5" s="1"/>
  <c r="AA5" i="5"/>
  <c r="AD5" i="5" s="1"/>
  <c r="AE5" i="5" s="1"/>
  <c r="AA8" i="5"/>
  <c r="AD8" i="5" s="1"/>
  <c r="AE8" i="5" s="1"/>
  <c r="AB18" i="5"/>
  <c r="AB23" i="5"/>
  <c r="AB15" i="5"/>
  <c r="AB14" i="5"/>
  <c r="AB24" i="5"/>
  <c r="AB21" i="5"/>
  <c r="AA17" i="5"/>
  <c r="AD17" i="5" s="1"/>
  <c r="AE17" i="5" s="1"/>
  <c r="AB5" i="5"/>
  <c r="AB13" i="5"/>
  <c r="AA20" i="5"/>
  <c r="AD20" i="5" s="1"/>
  <c r="AE20" i="5" s="1"/>
  <c r="AA22" i="5"/>
  <c r="AD22" i="5" s="1"/>
  <c r="AE22" i="5" s="1"/>
  <c r="AA14" i="5"/>
  <c r="AD14" i="5" s="1"/>
  <c r="AE14" i="5" s="1"/>
  <c r="AB8" i="5"/>
  <c r="AB20" i="5"/>
  <c r="AA18" i="5"/>
  <c r="AD18" i="5" s="1"/>
  <c r="AE18" i="5" s="1"/>
  <c r="AB7" i="5"/>
  <c r="AA7" i="5"/>
  <c r="AD7" i="5" s="1"/>
  <c r="AE7" i="5" s="1"/>
  <c r="AA12" i="5"/>
  <c r="AD12" i="5" s="1"/>
  <c r="AE12" i="5" s="1"/>
  <c r="AB12" i="5"/>
  <c r="AA25" i="5"/>
  <c r="AD25" i="5" s="1"/>
  <c r="AE25" i="5" s="1"/>
  <c r="AB10" i="5"/>
  <c r="AA26" i="5"/>
  <c r="AD26" i="5" s="1"/>
  <c r="AE26" i="5" s="1"/>
  <c r="AA4" i="5"/>
  <c r="AD4" i="5" s="1"/>
  <c r="AE4" i="5" s="1"/>
  <c r="AB4" i="5"/>
  <c r="AB11" i="5"/>
  <c r="AB22" i="5"/>
  <c r="AB19" i="5"/>
  <c r="AA9" i="5"/>
  <c r="AD9" i="5" s="1"/>
  <c r="AE9" i="5" s="1"/>
  <c r="AB9" i="5"/>
  <c r="AA6" i="5"/>
  <c r="AD6" i="5" s="1"/>
  <c r="AE6" i="5" s="1"/>
  <c r="AA24" i="5"/>
  <c r="AD24" i="5" s="1"/>
  <c r="AE24" i="5" s="1"/>
  <c r="AB26" i="5"/>
  <c r="AB17" i="5"/>
  <c r="AA15" i="5"/>
  <c r="AD15" i="5" s="1"/>
  <c r="AE15" i="5" s="1"/>
  <c r="AA23" i="5"/>
  <c r="AD23" i="5" s="1"/>
  <c r="AE23" i="5" s="1"/>
  <c r="AA2" i="5"/>
  <c r="AD2" i="5" s="1"/>
  <c r="AE2" i="5" s="1"/>
  <c r="AA16" i="5"/>
  <c r="AD16" i="5" s="1"/>
  <c r="AE16" i="5" s="1"/>
  <c r="AB16" i="5"/>
  <c r="AA21" i="5"/>
  <c r="AD21" i="5" s="1"/>
  <c r="AE21" i="5" s="1"/>
  <c r="AB27" i="5"/>
  <c r="AC33" i="5"/>
  <c r="B11" i="20"/>
  <c r="B10" i="20"/>
  <c r="B3" i="20"/>
  <c r="B48" i="19"/>
  <c r="B52" i="19" s="1"/>
  <c r="E33" i="19"/>
  <c r="E38" i="19" s="1"/>
  <c r="E39" i="19" s="1"/>
  <c r="B22" i="20" s="1"/>
  <c r="H25" i="19"/>
  <c r="G25" i="19"/>
  <c r="F25" i="19"/>
  <c r="F27" i="19" s="1"/>
  <c r="B25" i="19"/>
  <c r="I12" i="19"/>
  <c r="J12" i="19" s="1"/>
  <c r="E12" i="19"/>
  <c r="I11" i="19"/>
  <c r="J11" i="19" s="1"/>
  <c r="E11" i="19"/>
  <c r="I10" i="19"/>
  <c r="J10" i="19" s="1"/>
  <c r="E10" i="19"/>
  <c r="I9" i="19"/>
  <c r="J9" i="19" s="1"/>
  <c r="E9" i="19"/>
  <c r="I8" i="19"/>
  <c r="J8" i="19" s="1"/>
  <c r="E8" i="19"/>
  <c r="I7" i="19"/>
  <c r="J7" i="19" s="1"/>
  <c r="E7" i="19"/>
  <c r="B33" i="18"/>
  <c r="B35" i="18" s="1"/>
  <c r="D32" i="18"/>
  <c r="D31" i="18"/>
  <c r="D30" i="18"/>
  <c r="D29" i="18"/>
  <c r="D28" i="18"/>
  <c r="D27" i="18"/>
  <c r="D26" i="18"/>
  <c r="D25" i="18"/>
  <c r="D24" i="18"/>
  <c r="D23" i="18"/>
  <c r="D22" i="18"/>
  <c r="D21" i="18"/>
  <c r="D20" i="18"/>
  <c r="D33" i="18" s="1"/>
  <c r="H47" i="16" s="1"/>
  <c r="D19" i="18"/>
  <c r="D18" i="18"/>
  <c r="D17" i="18"/>
  <c r="D16" i="18"/>
  <c r="D15" i="18"/>
  <c r="D14" i="18"/>
  <c r="D13" i="18"/>
  <c r="B11" i="18"/>
  <c r="D10" i="18"/>
  <c r="D9" i="18"/>
  <c r="D11" i="18" s="1"/>
  <c r="D8" i="18"/>
  <c r="D7" i="18"/>
  <c r="H32" i="17"/>
  <c r="G32" i="17"/>
  <c r="F32" i="17"/>
  <c r="E32" i="17"/>
  <c r="D32" i="17"/>
  <c r="H25" i="17"/>
  <c r="G25" i="17"/>
  <c r="F25" i="17"/>
  <c r="E25" i="17"/>
  <c r="D25" i="17"/>
  <c r="H23" i="17"/>
  <c r="G23" i="17"/>
  <c r="F23" i="17"/>
  <c r="E23" i="17"/>
  <c r="D23" i="17"/>
  <c r="H16" i="17"/>
  <c r="G16" i="17"/>
  <c r="F16" i="17"/>
  <c r="E16" i="17"/>
  <c r="D16" i="17"/>
  <c r="H11" i="17"/>
  <c r="G11" i="17"/>
  <c r="F11" i="17"/>
  <c r="E11" i="17"/>
  <c r="D11" i="17"/>
  <c r="C10" i="17"/>
  <c r="C22" i="17"/>
  <c r="B22" i="17"/>
  <c r="C9" i="17"/>
  <c r="B9" i="17" s="1"/>
  <c r="C30" i="17"/>
  <c r="B30" i="17"/>
  <c r="C8" i="17"/>
  <c r="B8" i="17" s="1"/>
  <c r="C29" i="17"/>
  <c r="B29" i="17" s="1"/>
  <c r="H67" i="16"/>
  <c r="H66" i="16"/>
  <c r="H65" i="16"/>
  <c r="G53" i="16"/>
  <c r="F53" i="16"/>
  <c r="G51" i="16"/>
  <c r="F51" i="16"/>
  <c r="G50" i="16"/>
  <c r="F50" i="16"/>
  <c r="G43" i="16"/>
  <c r="E43" i="16"/>
  <c r="G42" i="16"/>
  <c r="E42" i="16"/>
  <c r="G41" i="16"/>
  <c r="E41" i="16"/>
  <c r="G40" i="16"/>
  <c r="E40" i="16"/>
  <c r="G39" i="16"/>
  <c r="E39" i="16"/>
  <c r="G38" i="16"/>
  <c r="E38" i="16"/>
  <c r="G37" i="16"/>
  <c r="E37" i="16"/>
  <c r="G36" i="16"/>
  <c r="E36" i="16"/>
  <c r="G35" i="16"/>
  <c r="E35" i="16"/>
  <c r="G34" i="16"/>
  <c r="E34" i="16"/>
  <c r="G33" i="16"/>
  <c r="E33" i="16"/>
  <c r="G32" i="16"/>
  <c r="E32" i="16"/>
  <c r="G31" i="16"/>
  <c r="E31" i="16"/>
  <c r="G30" i="16"/>
  <c r="E30" i="16"/>
  <c r="G29" i="16"/>
  <c r="E29" i="16"/>
  <c r="G28" i="16"/>
  <c r="E28" i="16"/>
  <c r="G27" i="16"/>
  <c r="E27" i="16"/>
  <c r="G26" i="16"/>
  <c r="E26" i="16"/>
  <c r="G25" i="16"/>
  <c r="E25" i="16"/>
  <c r="G24" i="16"/>
  <c r="E24" i="16"/>
  <c r="G23" i="16"/>
  <c r="E23" i="16"/>
  <c r="G22" i="16"/>
  <c r="E22" i="16"/>
  <c r="E17" i="16" s="1"/>
  <c r="G21" i="16"/>
  <c r="G17" i="16" s="1"/>
  <c r="E21" i="16"/>
  <c r="G20" i="16"/>
  <c r="E20" i="16"/>
  <c r="G19" i="16"/>
  <c r="E19" i="16"/>
  <c r="G18" i="16"/>
  <c r="E18" i="16"/>
  <c r="H17" i="16"/>
  <c r="B7" i="20" s="1"/>
  <c r="C7" i="20" s="1"/>
  <c r="H63" i="16"/>
  <c r="C6" i="17" s="1"/>
  <c r="G15" i="16"/>
  <c r="F15" i="16"/>
  <c r="G14" i="16"/>
  <c r="F14" i="16"/>
  <c r="G13" i="16"/>
  <c r="F13" i="16"/>
  <c r="G12" i="16"/>
  <c r="F12" i="16"/>
  <c r="H7" i="16"/>
  <c r="C21" i="17"/>
  <c r="B21" i="17"/>
  <c r="B10" i="17"/>
  <c r="C31" i="17"/>
  <c r="B31" i="17"/>
  <c r="H46" i="16" l="1"/>
  <c r="D35" i="18"/>
  <c r="C18" i="17"/>
  <c r="B18" i="17" s="1"/>
  <c r="B6" i="17"/>
  <c r="C27" i="17"/>
  <c r="B27" i="17" s="1"/>
  <c r="G47" i="16"/>
  <c r="F47" i="16"/>
  <c r="C20" i="17"/>
  <c r="B20" i="17" s="1"/>
  <c r="AF13" i="5"/>
  <c r="AF22" i="5"/>
  <c r="AF27" i="5"/>
  <c r="AE33" i="5"/>
  <c r="E25" i="19"/>
  <c r="B17" i="20" s="1"/>
  <c r="I25" i="19"/>
  <c r="B12" i="20"/>
  <c r="B53" i="19"/>
  <c r="B13" i="20"/>
  <c r="B18" i="20"/>
  <c r="T33" i="5"/>
  <c r="F46" i="16" l="1"/>
  <c r="G46" i="16"/>
  <c r="H45" i="16"/>
  <c r="AA33" i="5"/>
  <c r="AD33" i="5"/>
  <c r="E42" i="19"/>
  <c r="B16" i="20"/>
  <c r="E27" i="19"/>
  <c r="B21" i="20" s="1"/>
  <c r="H26" i="19"/>
  <c r="J25" i="19"/>
  <c r="I26" i="19"/>
  <c r="F26" i="19"/>
  <c r="G26" i="19"/>
  <c r="U33" i="5"/>
  <c r="E41" i="19" l="1"/>
  <c r="C18" i="20"/>
  <c r="C17" i="20"/>
  <c r="B20" i="20"/>
  <c r="B14" i="20"/>
  <c r="W33" i="5"/>
  <c r="V33" i="5"/>
  <c r="X33" i="5"/>
  <c r="Y33" i="5"/>
  <c r="H10" i="16"/>
  <c r="H11" i="16" l="1"/>
  <c r="F11" i="16" s="1"/>
  <c r="F10" i="16"/>
  <c r="G10" i="16"/>
  <c r="H9" i="16"/>
  <c r="AB33" i="5"/>
  <c r="G11" i="16" l="1"/>
  <c r="G9" i="16"/>
  <c r="F9" i="16"/>
  <c r="H8" i="16"/>
  <c r="AF33" i="5"/>
  <c r="B6" i="20" l="1"/>
  <c r="F8" i="16"/>
  <c r="H44" i="16"/>
  <c r="H48" i="16" s="1"/>
  <c r="H54" i="16" s="1"/>
  <c r="H62" i="16"/>
  <c r="G8" i="16"/>
  <c r="G44" i="16" s="1"/>
  <c r="G48" i="16" s="1"/>
  <c r="G54" i="16" s="1"/>
  <c r="C5" i="17" l="1"/>
  <c r="B28" i="20"/>
  <c r="B8" i="20"/>
  <c r="C8" i="20" s="1"/>
  <c r="H64" i="16"/>
  <c r="C7" i="17" s="1"/>
  <c r="F44" i="16"/>
  <c r="F48" i="16" s="1"/>
  <c r="F54" i="16" s="1"/>
  <c r="C28" i="17" l="1"/>
  <c r="B28" i="17" s="1"/>
  <c r="B7" i="17"/>
  <c r="C19" i="17"/>
  <c r="B19" i="17" s="1"/>
  <c r="H68" i="16"/>
  <c r="H70" i="16" s="1"/>
  <c r="B5" i="20" s="1"/>
  <c r="B5" i="17"/>
  <c r="C17" i="17"/>
  <c r="C26" i="17"/>
  <c r="C11" i="17"/>
  <c r="C12" i="17" s="1"/>
  <c r="B25" i="20" l="1"/>
  <c r="B26" i="20"/>
  <c r="B11" i="17"/>
  <c r="B17" i="17"/>
  <c r="B23" i="17" s="1"/>
  <c r="C23" i="17"/>
  <c r="D12" i="17" s="1"/>
  <c r="B24" i="20"/>
  <c r="B27" i="20"/>
  <c r="C6" i="20"/>
  <c r="B26" i="17"/>
  <c r="B32" i="17" s="1"/>
  <c r="C3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Henriette Hey</author>
  </authors>
  <commentList>
    <comment ref="H1" authorId="0" shapeId="0" xr:uid="{00000000-0006-0000-0200-000001000000}">
      <text>
        <r>
          <rPr>
            <b/>
            <sz val="9"/>
            <color indexed="81"/>
            <rFont val="Segoe UI"/>
            <family val="2"/>
          </rPr>
          <t>HEH Bezeichnungen siehe Tabellenblatt BG-Eckdaten</t>
        </r>
      </text>
    </comment>
    <comment ref="M1" authorId="0" shapeId="0" xr:uid="{E5396CF7-6FD1-453A-87FC-BE36BAE7E894}">
      <text>
        <r>
          <rPr>
            <b/>
            <sz val="9"/>
            <color indexed="81"/>
            <rFont val="Segoe UI"/>
            <charset val="1"/>
          </rPr>
          <t xml:space="preserve">AMSW </t>
        </r>
        <r>
          <rPr>
            <sz val="9"/>
            <color indexed="81"/>
            <rFont val="Segoe UI"/>
            <family val="2"/>
          </rPr>
          <t>Quickcheck Entgelt lt. LK entspr KV vorliegend + kalk. Index</t>
        </r>
      </text>
    </comment>
    <comment ref="O1" authorId="0" shapeId="0" xr:uid="{00000000-0006-0000-0200-000002000000}">
      <text>
        <r>
          <rPr>
            <sz val="9"/>
            <color indexed="81"/>
            <rFont val="Segoe UI"/>
            <family val="2"/>
          </rPr>
          <t>HEH:</t>
        </r>
        <r>
          <rPr>
            <b/>
            <sz val="9"/>
            <color indexed="81"/>
            <rFont val="Segoe UI"/>
            <family val="2"/>
          </rPr>
          <t xml:space="preserve"> sofern diese gem. KV angepasst werden ist dies entsprechend zu berücksichtigen</t>
        </r>
        <r>
          <rPr>
            <sz val="9"/>
            <color indexed="81"/>
            <rFont val="Segoe UI"/>
            <family val="2"/>
          </rPr>
          <t xml:space="preserve">
</t>
        </r>
      </text>
    </comment>
    <comment ref="P1" authorId="0" shapeId="0" xr:uid="{00000000-0006-0000-0200-000003000000}">
      <text>
        <r>
          <rPr>
            <sz val="9"/>
            <color indexed="81"/>
            <rFont val="Segoe UI"/>
            <family val="2"/>
          </rPr>
          <t xml:space="preserve">HEH: </t>
        </r>
        <r>
          <rPr>
            <b/>
            <sz val="9"/>
            <color indexed="81"/>
            <rFont val="Segoe UI"/>
            <family val="2"/>
          </rPr>
          <t>Abgabenpfl. sind bei den Berechnungen der LNK mitzuberücksichtigen;
werden in der Plankalkulation der Einfachheit halber einheitlich bei SVlfd mitgerechnet. Bei Abrechnungslegung ist auf die korrekte Zuordnung lfd - SZ zu achten.</t>
        </r>
        <r>
          <rPr>
            <sz val="9"/>
            <color indexed="81"/>
            <rFont val="Segoe UI"/>
            <family val="2"/>
          </rPr>
          <t xml:space="preserve">
</t>
        </r>
      </text>
    </comment>
    <comment ref="Q1" authorId="0" shapeId="0" xr:uid="{00000000-0006-0000-0200-000004000000}">
      <text>
        <r>
          <rPr>
            <sz val="9"/>
            <color indexed="81"/>
            <rFont val="Segoe UI"/>
            <family val="2"/>
          </rPr>
          <t xml:space="preserve">HEH: </t>
        </r>
        <r>
          <rPr>
            <b/>
            <sz val="9"/>
            <color indexed="81"/>
            <rFont val="Segoe UI"/>
            <family val="2"/>
          </rPr>
          <t>Abgabenbefreiungen sind bei den Berechnungen der LNK mitzuberücksichtigen</t>
        </r>
        <r>
          <rPr>
            <sz val="9"/>
            <color indexed="81"/>
            <rFont val="Segoe UI"/>
            <family val="2"/>
          </rPr>
          <t xml:space="preserve">
</t>
        </r>
      </text>
    </comment>
    <comment ref="S1" authorId="0" shapeId="0" xr:uid="{00000000-0006-0000-0200-000005000000}">
      <text>
        <r>
          <rPr>
            <sz val="9"/>
            <color indexed="81"/>
            <rFont val="Segoe UI"/>
            <family val="2"/>
          </rPr>
          <t>HEH:</t>
        </r>
        <r>
          <rPr>
            <b/>
            <sz val="9"/>
            <color indexed="81"/>
            <rFont val="Segoe UI"/>
            <family val="2"/>
          </rPr>
          <t xml:space="preserve"> Für die Plankalkulation wird der Einfachheit halber eine 6tel Berechnung (exkl sonst. Entgeltbestandteile) herangezogen. Bei Abrechnungslegung muss auf eine KV-konforme Berechnung der SZ geachtet werden!
</t>
        </r>
      </text>
    </comment>
    <comment ref="Z1" authorId="0" shapeId="0" xr:uid="{00000000-0006-0000-0200-000006000000}">
      <text>
        <r>
          <rPr>
            <b/>
            <sz val="9"/>
            <color indexed="81"/>
            <rFont val="Segoe UI"/>
            <family val="2"/>
          </rPr>
          <t>HEH: wird auf Basis DV (nicht KV) aliquotiert (s. Berechnung Spalte LNK aliqu
ot)</t>
        </r>
        <r>
          <rPr>
            <sz val="9"/>
            <color indexed="81"/>
            <rFont val="Segoe UI"/>
            <family val="2"/>
          </rPr>
          <t xml:space="preserve">
</t>
        </r>
      </text>
    </comment>
    <comment ref="M6" authorId="0" shapeId="0" xr:uid="{7BA200AD-20B9-43B1-B983-71EF8730BCF2}">
      <text>
        <r>
          <rPr>
            <b/>
            <sz val="9"/>
            <color indexed="81"/>
            <rFont val="Segoe UI"/>
            <family val="2"/>
          </rPr>
          <t xml:space="preserve">AMSW </t>
        </r>
        <r>
          <rPr>
            <sz val="9"/>
            <color indexed="81"/>
            <rFont val="Segoe UI"/>
            <family val="2"/>
          </rPr>
          <t xml:space="preserve">Rückrechnen der kalk. Anpassung auf den vorliegenden KV
</t>
        </r>
      </text>
    </comment>
  </commentList>
</comments>
</file>

<file path=xl/sharedStrings.xml><?xml version="1.0" encoding="utf-8"?>
<sst xmlns="http://schemas.openxmlformats.org/spreadsheetml/2006/main" count="561" uniqueCount="305">
  <si>
    <t>Name BBE:</t>
  </si>
  <si>
    <t>Zeitraum:</t>
  </si>
  <si>
    <t>von</t>
  </si>
  <si>
    <t>bis</t>
  </si>
  <si>
    <t>Std/Wo BBE</t>
  </si>
  <si>
    <t>Funktion</t>
  </si>
  <si>
    <t>KV und Einstufung</t>
  </si>
  <si>
    <t>SV lfd.</t>
  </si>
  <si>
    <t>SV SZ</t>
  </si>
  <si>
    <t>DB</t>
  </si>
  <si>
    <t>DZ</t>
  </si>
  <si>
    <t>Komm.St.</t>
  </si>
  <si>
    <t>MV</t>
  </si>
  <si>
    <t>Personalkosten GESAMT</t>
  </si>
  <si>
    <t>Teamleitung</t>
  </si>
  <si>
    <t>KV xx, Einstufung x, Stufe y</t>
  </si>
  <si>
    <t>SV-nummer</t>
  </si>
  <si>
    <t>1234010100</t>
  </si>
  <si>
    <t>nächste Vorrückung</t>
  </si>
  <si>
    <t>Jahr-Monat</t>
  </si>
  <si>
    <t>4321311201</t>
  </si>
  <si>
    <t>Berater_in</t>
  </si>
  <si>
    <t>Jahr+Monat im Format JJJJMM eingeben</t>
  </si>
  <si>
    <t>Beitrags- gruppe</t>
  </si>
  <si>
    <t xml:space="preserve">Sonder- zahlungen
</t>
  </si>
  <si>
    <t>Für sämtliche MA_innen/Monate, Eintragung von SVNR, Name, Funktion, Kollektivvertrag und Einstufung</t>
  </si>
  <si>
    <t>Plankalkulation</t>
  </si>
  <si>
    <t xml:space="preserve">Name Träger: </t>
  </si>
  <si>
    <t xml:space="preserve">Datum der Erstellung: </t>
  </si>
  <si>
    <r>
      <t xml:space="preserve">jeweils das </t>
    </r>
    <r>
      <rPr>
        <b/>
        <u/>
        <sz val="12"/>
        <color indexed="10"/>
        <rFont val="Arial"/>
        <family val="2"/>
      </rPr>
      <t>aktuelle</t>
    </r>
    <r>
      <rPr>
        <b/>
        <sz val="12"/>
        <color indexed="10"/>
        <rFont val="Arial"/>
        <family val="2"/>
      </rPr>
      <t xml:space="preserve"> Datum eintragen, vor allem nach Korrekturen</t>
    </r>
  </si>
  <si>
    <t>Personalaufwand - BeraterInnen</t>
  </si>
  <si>
    <t>AMS-KundInnen</t>
  </si>
  <si>
    <t>Nicht-AMS-KundInnen</t>
  </si>
  <si>
    <t>Kalkulation Gesamt</t>
  </si>
  <si>
    <t>angewenderter KV:</t>
  </si>
  <si>
    <t>Name BeraterIn</t>
  </si>
  <si>
    <t xml:space="preserve">Sachaufwand </t>
  </si>
  <si>
    <t>Konto Nr.</t>
  </si>
  <si>
    <t>AMS-KundInnen
(Anteil in % und €)</t>
  </si>
  <si>
    <t>Nicht-AMS-KundInnen
(Anteil in % und €)</t>
  </si>
  <si>
    <t>Kalkulation
Gesamt</t>
  </si>
  <si>
    <t>Strom/Wasser</t>
  </si>
  <si>
    <t>Heizkosten</t>
  </si>
  <si>
    <t>AfA</t>
  </si>
  <si>
    <t xml:space="preserve">Anlagenspiegel beilegen </t>
  </si>
  <si>
    <t>GWG</t>
  </si>
  <si>
    <t>Welche Anschaffungen sind geplant?</t>
  </si>
  <si>
    <t>Radio- und Fernsehgebühren</t>
  </si>
  <si>
    <t>Instandhaltung Gebäude</t>
  </si>
  <si>
    <t>Instandhaltung EDV</t>
  </si>
  <si>
    <t>Reinigung</t>
  </si>
  <si>
    <t>Fahrtkosten der TeilnehmerInnen</t>
  </si>
  <si>
    <t>Reisespesen Weiterbildung</t>
  </si>
  <si>
    <t>Telefon, Internet</t>
  </si>
  <si>
    <t>Postgebühren</t>
  </si>
  <si>
    <t>Miete inkl. BK</t>
  </si>
  <si>
    <t>Büromaterial</t>
  </si>
  <si>
    <t>Lehrmaterial</t>
  </si>
  <si>
    <t xml:space="preserve">Welche Anschaffungen sind geplant? </t>
  </si>
  <si>
    <t>Öffentlichkeitsarbeit</t>
  </si>
  <si>
    <t>Honorarkräfte</t>
  </si>
  <si>
    <t>Zeitschriften u. sonst. Medien</t>
  </si>
  <si>
    <t>Fachliteratur</t>
  </si>
  <si>
    <t>Betriebsversicherungen</t>
  </si>
  <si>
    <t>Steuerberatungsaufwand</t>
  </si>
  <si>
    <t>Rechts- und Beratungsaufwand</t>
  </si>
  <si>
    <t>Weiterbildung</t>
  </si>
  <si>
    <t>Supervision</t>
  </si>
  <si>
    <t>Spesen des Geldverkehrs</t>
  </si>
  <si>
    <r>
      <t>Kostenpositionen beliebig erweiterbar 
(</t>
    </r>
    <r>
      <rPr>
        <b/>
        <sz val="8"/>
        <rFont val="Arial"/>
        <family val="2"/>
      </rPr>
      <t>keine Position "sonstige Kosten"</t>
    </r>
    <r>
      <rPr>
        <sz val="8"/>
        <rFont val="Arial"/>
        <family val="2"/>
      </rPr>
      <t>)</t>
    </r>
  </si>
  <si>
    <t>zentrale Verwaltung</t>
  </si>
  <si>
    <t>max. 6% der Personal- und Sachaufwände</t>
  </si>
  <si>
    <t>Personalkosten</t>
  </si>
  <si>
    <t>Sachkosten</t>
  </si>
  <si>
    <t>lfd. Beratungs- und Betreuungsleistung</t>
  </si>
  <si>
    <t>Erläuterungen/
Plausibilisierung (für alle Positionen, siehe Beispielfragen)</t>
  </si>
  <si>
    <t>Abfertigungsansprüche</t>
  </si>
  <si>
    <t>nur im Anlassfall</t>
  </si>
  <si>
    <t>Um welche/n MAIn handelt es sich?</t>
  </si>
  <si>
    <t>Investitionen</t>
  </si>
  <si>
    <t xml:space="preserve">Welche Investitionen sind geplant? </t>
  </si>
  <si>
    <t>Mitgliedsbeitrag</t>
  </si>
  <si>
    <t>Dachverband</t>
  </si>
  <si>
    <t>Gesamtaufwand</t>
  </si>
  <si>
    <t>Nur orange geränderte Felder dürfen eingetragen werden!</t>
  </si>
  <si>
    <t>AMS-KundInnen = Planbudget  für Personen mit AMS-Vormerkung + alle Erstgespräche  im Förderzeitraum</t>
  </si>
  <si>
    <t>Nicht-AMS-KundInnen = Planbudget für Personen ohne AMS-Vormerkung im Förderzeitraum</t>
  </si>
  <si>
    <r>
      <t xml:space="preserve">% AMS-KundInnen und Nicht-AMS-KundInnen: bitte statt Beispiel 90,00% bzw. 10,00% </t>
    </r>
    <r>
      <rPr>
        <u/>
        <sz val="8"/>
        <rFont val="Arial"/>
        <family val="2"/>
      </rPr>
      <t>tatsächliche Planwerte</t>
    </r>
    <r>
      <rPr>
        <sz val="8"/>
        <rFont val="Arial"/>
        <family val="2"/>
      </rPr>
      <t xml:space="preserve"> eintragen!</t>
    </r>
  </si>
  <si>
    <t>Anteil AMS</t>
  </si>
  <si>
    <t>Kalkulation</t>
  </si>
  <si>
    <t>Personalaufwand</t>
  </si>
  <si>
    <t>Gesamtaufwand ohne Mitgliedsbeitrag Dachverband</t>
  </si>
  <si>
    <t>Finanzierung</t>
  </si>
  <si>
    <t>GESAMT</t>
  </si>
  <si>
    <t>Gesamt</t>
  </si>
  <si>
    <t>AMS</t>
  </si>
  <si>
    <t>Name Kofinanzier 1</t>
  </si>
  <si>
    <t>Name Kofinanzier 2</t>
  </si>
  <si>
    <t>Name Kofinanzier 3</t>
  </si>
  <si>
    <t>Name Kofinanzier 4</t>
  </si>
  <si>
    <t>Eigenmittel</t>
  </si>
  <si>
    <t>Art der
Finanzierung *)</t>
  </si>
  <si>
    <t>Personal</t>
  </si>
  <si>
    <t>z.Verwaltung</t>
  </si>
  <si>
    <t>Abfertigung</t>
  </si>
  <si>
    <t>max. Kosten für Nicht-AMS-Kd</t>
  </si>
  <si>
    <t>AUFTEILUNG:</t>
  </si>
  <si>
    <t>Nicht AMS Kd</t>
  </si>
  <si>
    <t>AMS Kd</t>
  </si>
  <si>
    <t>Laut Richtlinie dürfen max. 10% der AMS-Beihilfe für Nicht-AMS-KD verwendet werden!</t>
  </si>
  <si>
    <t>*) Art der Finanzierung:</t>
  </si>
  <si>
    <t>Es ist anzugeben, ob der jeweilige Kofinanzier die BBE entweder 
- absolut (bitte "absolut" eintragen) oder
- prozentuell (bitte den Prozentsatz der Förderung angeben) fördert.</t>
  </si>
  <si>
    <t>Dies ist vor allem für Kostenverringerungen bei der Abrechnung relevant,
da sich dadurch die Anteile der Kostenträger dementsprechend ändern.</t>
  </si>
  <si>
    <t>zentrale Verwaltung gesamt</t>
  </si>
  <si>
    <t>Berechnungs-
schlüssel *)</t>
  </si>
  <si>
    <t xml:space="preserve">Personalkosten**) </t>
  </si>
  <si>
    <t>%</t>
  </si>
  <si>
    <t>Geschäftsführungszulage ***)</t>
  </si>
  <si>
    <t>Summe Personalkosten</t>
  </si>
  <si>
    <t>Kostenpositionen beliebig erweiterbar</t>
  </si>
  <si>
    <t>Summe Sachkosten</t>
  </si>
  <si>
    <t>Summe zentrale Verwaltung</t>
  </si>
  <si>
    <t>*) Im Falle von  Kosten der zentralen Verwaltung sind diese nach einem  Berechnungsschlüssel nachvollziehbar dem Projekt zuzuordnen.</t>
  </si>
  <si>
    <t>**) Dazu zählen beispielsweise anteilige Personalkosten für Geschäftsführung, anteilige Kosten für die zentrale Administration, etc.</t>
  </si>
  <si>
    <t>***) Es können nur Kosten der Geschäftsführungszulage (max. 75€ pro BeraterIn) ODER  der Zentralen Verwaltung (6%-Deckelung) verrechnet werden.</t>
  </si>
  <si>
    <t>Normalarbeitszeit lt. KV</t>
  </si>
  <si>
    <t>h/Wo</t>
  </si>
  <si>
    <t>Vertragszeitraum in M</t>
  </si>
  <si>
    <t>Beratungskräfte</t>
  </si>
  <si>
    <t>Monate in BBE</t>
  </si>
  <si>
    <t>Leistungsstunden auf Basis von 210 LT pro Jahr</t>
  </si>
  <si>
    <t>NN2</t>
  </si>
  <si>
    <t>NN3</t>
  </si>
  <si>
    <t>NN4</t>
  </si>
  <si>
    <t>NN5</t>
  </si>
  <si>
    <t>Summe Beratungskräfte</t>
  </si>
  <si>
    <t>in %</t>
  </si>
  <si>
    <t>Vollzeitäqivalente</t>
  </si>
  <si>
    <t>Administration</t>
  </si>
  <si>
    <t>Summe Administration</t>
  </si>
  <si>
    <t>Vollzeitäquivalente</t>
  </si>
  <si>
    <t>Vollzeitäquivalente Berat + Admin</t>
  </si>
  <si>
    <t>Summe Leistungsstunden</t>
  </si>
  <si>
    <t>TN-Neueintritte im Vertragszeitraum</t>
  </si>
  <si>
    <t>Beratungsdauer im Durchschnitt in M</t>
  </si>
  <si>
    <r>
      <t>Anzahl Beratungs</t>
    </r>
    <r>
      <rPr>
        <b/>
        <sz val="10"/>
        <rFont val="Arial"/>
        <family val="2"/>
      </rPr>
      <t>STUNDEN</t>
    </r>
    <r>
      <rPr>
        <sz val="10"/>
        <rFont val="Arial"/>
        <family val="2"/>
      </rPr>
      <t xml:space="preserve"> pro TN im Durchschnitt (Einzelberatung)</t>
    </r>
  </si>
  <si>
    <t>Beratung Einzelgespräch gesamt (I.2.b)</t>
  </si>
  <si>
    <t>Erstgespräch gesamt (I.2.a)</t>
  </si>
  <si>
    <t>geplanten Neueintritte plus 20% (inkl. Ausfallsquote)</t>
  </si>
  <si>
    <t>Beratung Gruppe gesamt (I.2.c)</t>
  </si>
  <si>
    <t>Workshopreihe gesamt (I.2.d)</t>
  </si>
  <si>
    <t>Beratungsstunden gesamt</t>
  </si>
  <si>
    <t>Abweichung zu Beratungsstunden der Beratungskräfte</t>
  </si>
  <si>
    <t xml:space="preserve">Erläuterungen: </t>
  </si>
  <si>
    <t>In der Unterteilung nach "Beratungskräfte" und "Administration" sind Mehrfachnennungen möglich! Wenn z.B. von einer Person sowohl Beratung als auch Projektleitung durchgeführt wird,</t>
  </si>
  <si>
    <t>soll diese Person sowohl im Bereich Beratung als auch im Bereich Administration mit der jeweiligen Stundenanzahl angeführt werden.</t>
  </si>
  <si>
    <t xml:space="preserve">Gelb hinterlegte Felder errechnen sich aus Ihren Angaben und sollen daher nicht ausgefüllt werden. </t>
  </si>
  <si>
    <t>Kosten gesamt ohne DSE-Beitrag</t>
  </si>
  <si>
    <t>Sachaufwand</t>
  </si>
  <si>
    <t>durchschnittliche Anzahl TN</t>
  </si>
  <si>
    <t>Beratungsstunden TN</t>
  </si>
  <si>
    <t>durchschnittliche TN pro VZÄ Beratung</t>
  </si>
  <si>
    <t>Leistungsstunden gesamt</t>
  </si>
  <si>
    <t>davon LS Beratungskräfte</t>
  </si>
  <si>
    <t>davon LS Administration</t>
  </si>
  <si>
    <t>VZÄ gesamt</t>
  </si>
  <si>
    <t>VZÄ Beratung</t>
  </si>
  <si>
    <t>VZÄ Administration</t>
  </si>
  <si>
    <t>Kosten pro TN</t>
  </si>
  <si>
    <t>Kosten pro Beratungsstunde TN</t>
  </si>
  <si>
    <t>Kosten pro LS gesamt</t>
  </si>
  <si>
    <t>Kosten gesamt pro VZÄ</t>
  </si>
  <si>
    <t>Personalaufwand pro VZÄ gesamt</t>
  </si>
  <si>
    <t xml:space="preserve">Bitte diese Tabelle nicht selbst befüllen! </t>
  </si>
  <si>
    <t>MUSTER MA-1</t>
  </si>
  <si>
    <t>MUSTER MA-2</t>
  </si>
  <si>
    <t xml:space="preserve">Ein verbundenes Unternehmen ist jedes Unternehmen, dessen Jahresabschluss mit demjenigen des Förderungsnehmers konsolidiert ist. Im Fall von Förderungsnehmern, die nicht unter diese Bestimmung fallen, sind verbundene Unternehmen jene, auf die der Förderungsnehmer unmittelbar oder mittelbar einen beherrschenden Einfluss ausüben kann oder die einen beherrschenden Einfluss auf den Förderungsnehmer ausüben können oder die ebenso wie der Förderungsnehmer dem beherrschenden Einfluss eines anderen Unternehmens unterliegen, sei es auf Grund der Eigentumsverhältnisse, der finanziellen Beteiligung oder der für das Unternehmen geltenden sonstigen Vorschriften.
Einem Unternehmen steht ein beherrschender Einfluss iSv § 244 Abs 2 UGB auf ein anderes Unternehmen zu, wenn 
- dieses Unternehmen die Mehrheit der Anteilsrechte am beherrschten Unternehmen besitzt oder 
- diesem Unternehmen die Mehrheit der Stimmrechte der Gesellschafter des beherrschten Unternehmens zusteht oder
- diesem Unternehmen das Recht zusteht, die Mehrheit der Mitglieder des Geschäftsführungsorgans oder des Aufsichtsorgans des beherrschten Unternehmens zu bestellen oder abzuberufen. 
</t>
  </si>
  <si>
    <t xml:space="preserve">*) Erläuterung verbundene Dritte: </t>
  </si>
  <si>
    <t>projektübergreifender Einsatz in Stunden</t>
  </si>
  <si>
    <t xml:space="preserve">BBE2, Kurs, etc. </t>
  </si>
  <si>
    <t>Zukauf von verbundenen oder nicht verbundenen Dritten + Firmenname</t>
  </si>
  <si>
    <t xml:space="preserve">Für welchen Einsatzbereich sind Honorarkräfte geplant?Zukauf von verbundenen oder nicht verbundenen Dritten + Firmenname? </t>
  </si>
  <si>
    <t xml:space="preserve">Projektnummer </t>
  </si>
  <si>
    <t>Bruttoentgelt</t>
  </si>
  <si>
    <t>Normalarbeitszeit</t>
  </si>
  <si>
    <t>Im gegenständlichen Projekt</t>
  </si>
  <si>
    <t>Anzahl Stunden</t>
  </si>
  <si>
    <t>Maßnahmenschiene 1</t>
  </si>
  <si>
    <t>Maßnahmenschiene 2</t>
  </si>
  <si>
    <t>weiteres Projekt - A</t>
  </si>
  <si>
    <t>AMS gefördertes Projekt, Name</t>
  </si>
  <si>
    <t>weiteres Projekt - B</t>
  </si>
  <si>
    <t>Projektnummer</t>
  </si>
  <si>
    <t>weiteres Projekt - C</t>
  </si>
  <si>
    <t>Bezeichnung (bei nicht AMS geförderten Projekten)</t>
  </si>
  <si>
    <t>SUMMENKONTROLLE</t>
  </si>
  <si>
    <t>Im Tabellenblatt "Plankalkulation" ist in den Erläuterungen anzuführen, welche Funktionen von verbundenen Unternehmen*) zugekauft werden und welche Funktionen von nicht verbundenen Dritten.
Im Tabellenblatt "Gehälter" ist darzustellen, welche Unternehmensfunktionen (Geschäftsführung, Projektleitung, Personalwesen, Finanzierung, Einkauf, Dienstleistungserstellung, Rechnungswesen, Lohnverrechnung, …) von Personal im Projekt erbracht werden und welche von projektübergreifend eingesetztem Personal des Trägers.
Für den Fall, dass der Zukauf sowohl von verbundenen als auch von dritten Unternehmen erfolgt (z.B. Buchhaltung), sind Zeilen zu ergänzen.</t>
  </si>
  <si>
    <t>z.B.: welche Reparaturen sind geplant? Zukauf von verbundenen oder nicht verbundenen Dritten + Firmenname</t>
  </si>
  <si>
    <t>Anzahl der m², Aufteilung MA pro Raum, Anzahl der Gruppenräume, etc. , gehört das Mietobjekt einem verbundenen Unternehmen?</t>
  </si>
  <si>
    <r>
      <t xml:space="preserve">Erläuterungen/
Plausibilisierung </t>
    </r>
    <r>
      <rPr>
        <b/>
        <sz val="8"/>
        <rFont val="Arial"/>
        <family val="2"/>
      </rPr>
      <t>(für alle Positionen, siehe Beispielfragen)</t>
    </r>
    <r>
      <rPr>
        <b/>
        <sz val="8"/>
        <color indexed="10"/>
        <rFont val="Arial"/>
        <family val="2"/>
      </rPr>
      <t xml:space="preserve">
</t>
    </r>
    <r>
      <rPr>
        <b/>
        <sz val="10"/>
        <color rgb="FFFF0000"/>
        <rFont val="Arial"/>
        <family val="2"/>
      </rPr>
      <t>PFLICHTFELD ERLÄUTERUNGEN IST AUSZUFÜLLEN</t>
    </r>
  </si>
  <si>
    <t>projektübergreifender 
Einsatz (Angabe der jeweiligen Projekte)</t>
  </si>
  <si>
    <t>Bei Ergänzung von Zeilen oder Spalten achten Sie bitte darauf, dass  Verknüpfungen - vor allem auch zu  anderen Tabellenblättern - aktualisiert werden!</t>
  </si>
  <si>
    <t>Arbeitszeit gesamt</t>
  </si>
  <si>
    <t>Bruttoentgelt gesamt</t>
  </si>
  <si>
    <t>Mitrarbeiter_in
nach Alphabet beginnend mit  Nachname</t>
  </si>
  <si>
    <t>Teilnehmer_innen</t>
  </si>
  <si>
    <t xml:space="preserve">Summe h Berater_in </t>
  </si>
  <si>
    <t>falls vorhanden</t>
  </si>
  <si>
    <t xml:space="preserve">Maßnahmenschiene 2 </t>
  </si>
  <si>
    <t>z.B. BABE</t>
  </si>
  <si>
    <t>INDEX KV-Erhöhung %</t>
  </si>
  <si>
    <t>KV xx, Einstufung x, Stufe y + Leitungszulage</t>
  </si>
  <si>
    <t>VB 1</t>
  </si>
  <si>
    <t>VB 2</t>
  </si>
  <si>
    <t>VB 3</t>
  </si>
  <si>
    <t>VB 4</t>
  </si>
  <si>
    <t>VB 4a</t>
  </si>
  <si>
    <t>VB 5</t>
  </si>
  <si>
    <t>VB 6</t>
  </si>
  <si>
    <t>VB 8</t>
  </si>
  <si>
    <t xml:space="preserve">VB 7 </t>
  </si>
  <si>
    <t>Stufe 1 (1+2 Jahr)</t>
  </si>
  <si>
    <t>Stufe 2 (nach 2 J)</t>
  </si>
  <si>
    <t>Stufe 3 (nach 4 J)</t>
  </si>
  <si>
    <t>Stufe 4 (nach 7 J)</t>
  </si>
  <si>
    <t>Stufe 5 (nach 10 J)</t>
  </si>
  <si>
    <t>Stufe 6(nach13 J)</t>
  </si>
  <si>
    <t>Stufe 7 (nach 16 J)</t>
  </si>
  <si>
    <t>Stufe 8 (nach 20 J)</t>
  </si>
  <si>
    <t xml:space="preserve">Jeweils anwendbaren KV einfügen, wobei es genügt, die benötigten Spalten anzuführen. (Wenn zB niemand in VB 1 ist, brauchen Sie die Spalte nicht anzuführen). </t>
  </si>
  <si>
    <t>31.12.2024</t>
  </si>
  <si>
    <t>2345010280</t>
  </si>
  <si>
    <t>Admin</t>
  </si>
  <si>
    <t>NN</t>
  </si>
  <si>
    <t>5, 10</t>
  </si>
  <si>
    <t>direkte Beratungsstunden  in %</t>
  </si>
  <si>
    <t xml:space="preserve">Verknüpfung zu Tabellenblatt "Gehälter" beachten! </t>
  </si>
  <si>
    <t xml:space="preserve">Mindestens 50% der Gesamtleistung der Beratungskräfte hat durch direkte Beratungsstunden und betriebsbezogene Zeiten zu erfolgen. </t>
  </si>
  <si>
    <t>davon direkte teilnehmer_innen-bezogenen Leistungen (I) *</t>
  </si>
  <si>
    <t>davon Vor- und Nachbereitung  (II) *</t>
  </si>
  <si>
    <t>AMS- und trägerbezogene Zeit (III) *</t>
  </si>
  <si>
    <r>
      <t xml:space="preserve">DGA </t>
    </r>
    <r>
      <rPr>
        <b/>
        <sz val="8"/>
        <color theme="0"/>
        <rFont val="Arial"/>
        <family val="2"/>
      </rPr>
      <t>(U-Bahn)</t>
    </r>
  </si>
  <si>
    <t>Std/Wo DV LK</t>
  </si>
  <si>
    <t>aliquot LNK Std/Wo BBE</t>
  </si>
  <si>
    <t>KV BABE, Einstufung VB 5, Stufe 3 + Leitungszulage</t>
  </si>
  <si>
    <t>KV BABE, Einstufung VB 5, Stufe 4 + Leitungszulage</t>
  </si>
  <si>
    <t>KV BABE, Einstufung VB 4a, Stufe 3</t>
  </si>
  <si>
    <t>Personalkosten GESAMT Std/Wo BBE</t>
  </si>
  <si>
    <t>Zwischensumme Jahresbrutto-gehalt pro MA_in Std/Wo BBE</t>
  </si>
  <si>
    <r>
      <rPr>
        <b/>
        <sz val="9"/>
        <color theme="0"/>
        <rFont val="Arial"/>
        <family val="2"/>
      </rPr>
      <t xml:space="preserve">(regelm.) </t>
    </r>
    <r>
      <rPr>
        <b/>
        <sz val="10"/>
        <color theme="0"/>
        <rFont val="Arial"/>
        <family val="2"/>
      </rPr>
      <t>Zulagen, Überzahlungen</t>
    </r>
  </si>
  <si>
    <t>Brutto Gesamt Std/Wo DV LK (inkl. Zulagen, ÜZ,….)</t>
  </si>
  <si>
    <t>Personalkosten GESAMT Std/Wo DV LK</t>
  </si>
  <si>
    <t>Lohnneben- kosten (LNK) Summe DV LK</t>
  </si>
  <si>
    <t>aliquot Brutto Gesamt + SZ Std/Wo BBE</t>
  </si>
  <si>
    <t>Nächste Vorrückung, Wochenstunden des Diensverhältnisses und WS der Tätigkeit für die BBE eingeben.</t>
  </si>
  <si>
    <t>Brutto je Monat (gem. LK/DV, nicht aliquot der BBE, ggf. inkl. Zulagen, Prämien, Fahrtkosten)</t>
  </si>
  <si>
    <t>sonstige Erläuterungen:</t>
  </si>
  <si>
    <r>
      <t xml:space="preserve">Brutto Std/Wo DV LK </t>
    </r>
    <r>
      <rPr>
        <b/>
        <sz val="9"/>
        <color theme="0"/>
        <rFont val="Arial"/>
        <family val="2"/>
      </rPr>
      <t>(</t>
    </r>
    <r>
      <rPr>
        <b/>
        <i/>
        <sz val="10"/>
        <color theme="0"/>
        <rFont val="Arial"/>
        <family val="2"/>
      </rPr>
      <t>exkl.</t>
    </r>
    <r>
      <rPr>
        <b/>
        <sz val="10"/>
        <color theme="0"/>
        <rFont val="Arial"/>
        <family val="2"/>
      </rPr>
      <t xml:space="preserve"> </t>
    </r>
    <r>
      <rPr>
        <b/>
        <sz val="9"/>
        <color theme="0"/>
        <rFont val="Arial"/>
        <family val="2"/>
      </rPr>
      <t>Zulagen/ÜZ/sonst.)</t>
    </r>
  </si>
  <si>
    <t>Bitte auch Zellenkommenare beachten!!</t>
  </si>
  <si>
    <t>Gegencheck Brutto exkl. Gem. VZ KV</t>
  </si>
  <si>
    <t>KV BABE, Einstufung VB 3, Stufe 2</t>
  </si>
  <si>
    <t>Sofern zum Zeitpunkt der Erstellung bereits die Werte für das Folgejahr bekannt sind, ist die Tabelle bitte zu erweitern/aktualisieren!</t>
  </si>
  <si>
    <t>BG</t>
  </si>
  <si>
    <t xml:space="preserve">Bei Bedarf bitte die Zeilen erweitern! </t>
  </si>
  <si>
    <r>
      <t xml:space="preserve">sonstige Entgeltbestandteile </t>
    </r>
    <r>
      <rPr>
        <b/>
        <u/>
        <sz val="9"/>
        <color theme="0"/>
        <rFont val="Arial"/>
        <family val="2"/>
      </rPr>
      <t xml:space="preserve">abgabenpfl. </t>
    </r>
    <r>
      <rPr>
        <b/>
        <sz val="9"/>
        <color theme="0"/>
        <rFont val="Arial"/>
        <family val="2"/>
      </rPr>
      <t>(ggf. Prämien, +Fahrtkosten, ...)</t>
    </r>
  </si>
  <si>
    <r>
      <t xml:space="preserve">sonstige Entgeltbestandteile </t>
    </r>
    <r>
      <rPr>
        <b/>
        <u/>
        <sz val="9"/>
        <color theme="0"/>
        <rFont val="Arial"/>
        <family val="2"/>
      </rPr>
      <t xml:space="preserve">abgabenfrei. </t>
    </r>
    <r>
      <rPr>
        <b/>
        <sz val="9"/>
        <color theme="0"/>
        <rFont val="Arial"/>
        <family val="2"/>
      </rPr>
      <t>(ggf. Prämien, +Fahrtkosten, +HO,...)</t>
    </r>
  </si>
  <si>
    <t xml:space="preserve">* Die Kategorien sind mit jenen der Leistungsstatistik abzugleichen. Details zu den Kategorien sind in der Leistungsstatistik aufgelistet. </t>
  </si>
  <si>
    <t>CHECK LS</t>
  </si>
  <si>
    <t>VZÄ</t>
  </si>
  <si>
    <r>
      <t>(</t>
    </r>
    <r>
      <rPr>
        <sz val="12"/>
        <color rgb="FFC00000"/>
        <rFont val="Arial"/>
        <family val="2"/>
      </rPr>
      <t>Beispiel!</t>
    </r>
    <r>
      <rPr>
        <sz val="10"/>
        <color rgb="FFC00000"/>
        <rFont val="Arial"/>
        <family val="2"/>
      </rPr>
      <t xml:space="preserve"> Bitte hier den Prozentsatz eintragen, der zur Anwendung kommt.)</t>
    </r>
  </si>
  <si>
    <r>
      <t>(</t>
    </r>
    <r>
      <rPr>
        <sz val="12"/>
        <color rgb="FFC00000"/>
        <rFont val="Arial"/>
        <family val="2"/>
      </rPr>
      <t>Beispiel!</t>
    </r>
    <r>
      <rPr>
        <sz val="10"/>
        <color rgb="FFC00000"/>
        <rFont val="Arial"/>
        <family val="2"/>
      </rPr>
      <t xml:space="preserve"> Hier wird die Normalarbeitszeit lt. angewanten KV eingetragen.)</t>
    </r>
  </si>
  <si>
    <t>VZ lt. KV</t>
  </si>
  <si>
    <r>
      <t>(</t>
    </r>
    <r>
      <rPr>
        <sz val="12"/>
        <color rgb="FFC00000"/>
        <rFont val="Arial"/>
        <family val="2"/>
      </rPr>
      <t>Beispiel!</t>
    </r>
    <r>
      <rPr>
        <sz val="10"/>
        <color rgb="FFC00000"/>
        <rFont val="Arial"/>
        <family val="2"/>
      </rPr>
      <t xml:space="preserve"> Hier wird die geplante Vertragslaufzeit in Monaten eingetragen.)</t>
    </r>
  </si>
  <si>
    <t>Vertragszeitraum in Monaten</t>
  </si>
  <si>
    <t>Eintragungen ausschließlich in den weißen Feldern, inklusive "Index KV-Erhöhung %", "Vertragszeitraum in Monaten" und "Normalarbeitszeit VZ lt. KV" (Spalte O)</t>
  </si>
  <si>
    <r>
      <t xml:space="preserve">Die </t>
    </r>
    <r>
      <rPr>
        <b/>
        <sz val="11"/>
        <rFont val="Arial"/>
        <family val="2"/>
      </rPr>
      <t xml:space="preserve">Summe je Mitarbeiter_in mit dem Tabellenblatt "Plankalkulation" verknüpfen </t>
    </r>
    <r>
      <rPr>
        <sz val="11"/>
        <rFont val="Arial"/>
        <family val="2"/>
      </rPr>
      <t>(z.B. Summenzeilen in Spalte AF - selbst ergänzen -, oder mittels Pivottabelle)</t>
    </r>
  </si>
  <si>
    <t>Betragsgruppe gemäß Bezeichnungen im Tabellenblatt BG-Eckdaten eingeben.</t>
  </si>
  <si>
    <t>D1_24</t>
  </si>
  <si>
    <t>D2_24</t>
  </si>
  <si>
    <t>D3_24</t>
  </si>
  <si>
    <t>D4_24</t>
  </si>
  <si>
    <t>BABE KV 2024</t>
  </si>
  <si>
    <t>D3_25</t>
  </si>
  <si>
    <r>
      <rPr>
        <b/>
        <sz val="11"/>
        <rFont val="Arial"/>
        <family val="2"/>
      </rPr>
      <t xml:space="preserve">ACHTUNG: </t>
    </r>
    <r>
      <rPr>
        <sz val="11"/>
        <rFont val="Arial"/>
        <family val="2"/>
      </rPr>
      <t xml:space="preserve">wenn es eine </t>
    </r>
    <r>
      <rPr>
        <b/>
        <sz val="11"/>
        <rFont val="Arial"/>
        <family val="2"/>
      </rPr>
      <t>Betriebsvereinbarung</t>
    </r>
    <r>
      <rPr>
        <sz val="11"/>
        <rFont val="Arial"/>
        <family val="2"/>
      </rPr>
      <t xml:space="preserve"> gibt, die zu einer anderen Einstufung/Abweichung zum Kollektivvertrag führt, ist diese bitte zu übermitteln (zwecks Überprüfung der Einstufung sowie Nachvollziehbarkeit eventueller Zulagen)</t>
    </r>
  </si>
  <si>
    <t>202501</t>
  </si>
  <si>
    <t>202502</t>
  </si>
  <si>
    <t>202503</t>
  </si>
  <si>
    <t>202504</t>
  </si>
  <si>
    <t>202505</t>
  </si>
  <si>
    <t>202506</t>
  </si>
  <si>
    <t>202507</t>
  </si>
  <si>
    <t>202508</t>
  </si>
  <si>
    <t>202509</t>
  </si>
  <si>
    <t>202510</t>
  </si>
  <si>
    <t>202511</t>
  </si>
  <si>
    <t>202512</t>
  </si>
  <si>
    <t>D1_25</t>
  </si>
  <si>
    <t>D2_25</t>
  </si>
  <si>
    <t>D4_25</t>
  </si>
  <si>
    <t>(Stand 11/2024: Werte 2025 liegen noch nicht vor!)</t>
  </si>
  <si>
    <t>01.08.202x</t>
  </si>
  <si>
    <t>01.03.202x</t>
  </si>
  <si>
    <t>01.04.202x</t>
  </si>
  <si>
    <r>
      <t xml:space="preserve">In der </t>
    </r>
    <r>
      <rPr>
        <b/>
        <sz val="11"/>
        <rFont val="Arial"/>
        <family val="2"/>
      </rPr>
      <t>Spalte N - Q die, wie in den Überschriften erwähnten Entgeltbestandteile anführen, gemäß Lohnkonto (LK)/DV</t>
    </r>
    <r>
      <rPr>
        <sz val="11"/>
        <rFont val="Arial"/>
        <family val="2"/>
      </rPr>
      <t>. Die weitere Aliquotierung auf das Beschäftigungsausmaß in der betreffenden BBE erfolgt mittels Verformelung in den Spalten ab AC (hier bitte nichts überschreiben).
Die Spalte N kann entweder mittels Verknüpfung auf die angeführte KV-Tabelle befüllt werden (siehe zum Bsp Zeile 2 und Zeile 6), oder mittels betragsmäßiger Befüllung (siehe zum Bsp Zeile 9 und Zeile 10).</t>
    </r>
  </si>
  <si>
    <t>Beispiel!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</si>
</sst>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dd/mm/yy;@"/>
    <numFmt numFmtId="166" formatCode="_-* #,##0.00\ _€_-;\-* #,##0.00\ _€_-;_-* &quot;-&quot;??\ _€_-;_-@_-"/>
    <numFmt numFmtId="167" formatCode="0.0%"/>
    <numFmt numFmtId="168" formatCode="#,##0.00_ ;\-#,##0.00\ "/>
    <numFmt numFmtId="169" formatCode="_-* #,##0_-;\-* #,##0_-;_-* &quot;-&quot;??_-;_-@_-"/>
    <numFmt numFmtId="170" formatCode="#,##0.0"/>
  </numFmts>
  <fonts count="48"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1"/>
      <name val="Arial"/>
      <family val="2"/>
    </font>
    <font>
      <b/>
      <sz val="10"/>
      <name val="Arial"/>
      <family val="2"/>
    </font>
    <font>
      <sz val="10"/>
      <name val="Arial"/>
      <family val="2"/>
    </font>
    <font>
      <sz val="10"/>
      <name val="Arial"/>
      <family val="2"/>
    </font>
    <font>
      <sz val="11"/>
      <color theme="1"/>
      <name val="Calibri"/>
      <family val="2"/>
      <scheme val="minor"/>
    </font>
    <font>
      <sz val="12"/>
      <name val="Arial"/>
      <family val="2"/>
    </font>
    <font>
      <b/>
      <sz val="10"/>
      <color theme="1"/>
      <name val="Arial"/>
      <family val="2"/>
    </font>
    <font>
      <b/>
      <sz val="12"/>
      <color rgb="FFFF0000"/>
      <name val="Arial"/>
      <family val="2"/>
    </font>
    <font>
      <sz val="10"/>
      <name val="Arial"/>
      <family val="2"/>
    </font>
    <font>
      <b/>
      <sz val="14"/>
      <name val="Arial"/>
      <family val="2"/>
    </font>
    <font>
      <sz val="11"/>
      <name val="Arial"/>
      <family val="2"/>
    </font>
    <font>
      <b/>
      <sz val="12"/>
      <color indexed="10"/>
      <name val="Arial"/>
      <family val="2"/>
    </font>
    <font>
      <b/>
      <u/>
      <sz val="12"/>
      <color indexed="10"/>
      <name val="Arial"/>
      <family val="2"/>
    </font>
    <font>
      <b/>
      <sz val="10"/>
      <color rgb="FFFF0000"/>
      <name val="Arial"/>
      <family val="2"/>
    </font>
    <font>
      <sz val="10"/>
      <color rgb="FFFF0000"/>
      <name val="Arial"/>
      <family val="2"/>
    </font>
    <font>
      <b/>
      <sz val="8"/>
      <color indexed="10"/>
      <name val="Arial"/>
      <family val="2"/>
    </font>
    <font>
      <sz val="9"/>
      <name val="Arial"/>
      <family val="2"/>
    </font>
    <font>
      <i/>
      <sz val="10"/>
      <name val="Arial"/>
      <family val="2"/>
    </font>
    <font>
      <b/>
      <sz val="8"/>
      <name val="Arial"/>
      <family val="2"/>
    </font>
    <font>
      <u/>
      <sz val="8"/>
      <name val="Arial"/>
      <family val="2"/>
    </font>
    <font>
      <b/>
      <sz val="9"/>
      <name val="Arial"/>
      <family val="2"/>
    </font>
    <font>
      <b/>
      <sz val="8"/>
      <color indexed="53"/>
      <name val="Arial"/>
      <family val="2"/>
    </font>
    <font>
      <sz val="7"/>
      <name val="Arial"/>
      <family val="2"/>
    </font>
    <font>
      <b/>
      <sz val="7"/>
      <name val="Arial"/>
      <family val="2"/>
    </font>
    <font>
      <sz val="10"/>
      <color indexed="10"/>
      <name val="Arial"/>
      <family val="2"/>
    </font>
    <font>
      <b/>
      <sz val="12"/>
      <name val="Arial"/>
      <family val="2"/>
    </font>
    <font>
      <sz val="10"/>
      <color theme="1"/>
      <name val="Arial"/>
      <family val="2"/>
    </font>
    <font>
      <b/>
      <sz val="10"/>
      <color theme="0"/>
      <name val="Arial"/>
      <family val="2"/>
    </font>
    <font>
      <sz val="10"/>
      <color theme="1"/>
      <name val="Arial"/>
    </font>
    <font>
      <b/>
      <sz val="8"/>
      <color theme="0"/>
      <name val="Arial"/>
      <family val="2"/>
    </font>
    <font>
      <b/>
      <sz val="9"/>
      <color theme="0"/>
      <name val="Arial"/>
      <family val="2"/>
    </font>
    <font>
      <sz val="9"/>
      <color indexed="81"/>
      <name val="Segoe UI"/>
      <family val="2"/>
    </font>
    <font>
      <b/>
      <sz val="9"/>
      <color indexed="81"/>
      <name val="Segoe UI"/>
      <family val="2"/>
    </font>
    <font>
      <sz val="10"/>
      <color rgb="FFC00000"/>
      <name val="Arial"/>
      <family val="2"/>
    </font>
    <font>
      <b/>
      <i/>
      <sz val="10"/>
      <color rgb="FFFF0000"/>
      <name val="Arial"/>
      <family val="2"/>
    </font>
    <font>
      <b/>
      <i/>
      <sz val="10"/>
      <color theme="0"/>
      <name val="Arial"/>
      <family val="2"/>
    </font>
    <font>
      <sz val="9"/>
      <color theme="1"/>
      <name val="Arial"/>
      <family val="2"/>
    </font>
    <font>
      <b/>
      <u/>
      <sz val="9"/>
      <color theme="0"/>
      <name val="Arial"/>
      <family val="2"/>
    </font>
    <font>
      <sz val="12"/>
      <color rgb="FFC00000"/>
      <name val="Arial"/>
      <family val="2"/>
    </font>
    <font>
      <sz val="11"/>
      <color theme="1"/>
      <name val="Arial"/>
      <family val="2"/>
    </font>
    <font>
      <sz val="8"/>
      <name val="Arial"/>
    </font>
    <font>
      <b/>
      <sz val="9"/>
      <color indexed="81"/>
      <name val="Segoe UI"/>
      <charset val="1"/>
    </font>
    <font>
      <i/>
      <sz val="10"/>
      <color rgb="FFFF0000"/>
      <name val="Arial"/>
      <family val="2"/>
    </font>
  </fonts>
  <fills count="19">
    <fill>
      <patternFill patternType="none"/>
    </fill>
    <fill>
      <patternFill patternType="gray125"/>
    </fill>
    <fill>
      <patternFill patternType="solid">
        <fgColor theme="9" tint="0.59999389629810485"/>
        <bgColor indexed="64"/>
      </patternFill>
    </fill>
    <fill>
      <patternFill patternType="solid">
        <fgColor theme="9" tint="-0.249977111117893"/>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rgb="FFFFC000"/>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39997558519241921"/>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bottom style="dotted">
        <color indexed="53"/>
      </bottom>
      <diagonal/>
    </border>
    <border>
      <left/>
      <right/>
      <top/>
      <bottom style="dotted">
        <color indexed="64"/>
      </bottom>
      <diagonal/>
    </border>
    <border>
      <left/>
      <right/>
      <top style="dotted">
        <color indexed="53"/>
      </top>
      <bottom style="dotted">
        <color indexed="5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53"/>
      </left>
      <right/>
      <top style="medium">
        <color indexed="53"/>
      </top>
      <bottom style="medium">
        <color indexed="53"/>
      </bottom>
      <diagonal/>
    </border>
    <border>
      <left/>
      <right/>
      <top style="medium">
        <color indexed="53"/>
      </top>
      <bottom style="medium">
        <color indexed="53"/>
      </bottom>
      <diagonal/>
    </border>
    <border>
      <left/>
      <right style="medium">
        <color indexed="53"/>
      </right>
      <top style="medium">
        <color indexed="53"/>
      </top>
      <bottom style="medium">
        <color indexed="53"/>
      </bottom>
      <diagonal/>
    </border>
    <border>
      <left style="medium">
        <color indexed="53"/>
      </left>
      <right style="thin">
        <color indexed="53"/>
      </right>
      <top style="medium">
        <color indexed="53"/>
      </top>
      <bottom style="medium">
        <color indexed="53"/>
      </bottom>
      <diagonal/>
    </border>
    <border>
      <left style="thin">
        <color indexed="53"/>
      </left>
      <right style="medium">
        <color indexed="53"/>
      </right>
      <top style="medium">
        <color indexed="53"/>
      </top>
      <bottom style="medium">
        <color indexed="53"/>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53"/>
      </bottom>
      <diagonal/>
    </border>
    <border>
      <left/>
      <right style="thin">
        <color indexed="64"/>
      </right>
      <top style="medium">
        <color indexed="64"/>
      </top>
      <bottom style="medium">
        <color indexed="53"/>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53"/>
      </left>
      <right/>
      <top style="medium">
        <color indexed="53"/>
      </top>
      <bottom style="thin">
        <color indexed="53"/>
      </bottom>
      <diagonal/>
    </border>
    <border>
      <left/>
      <right style="thin">
        <color indexed="53"/>
      </right>
      <top style="medium">
        <color indexed="53"/>
      </top>
      <bottom style="thin">
        <color indexed="53"/>
      </bottom>
      <diagonal/>
    </border>
    <border>
      <left style="thin">
        <color indexed="53"/>
      </left>
      <right style="thin">
        <color indexed="53"/>
      </right>
      <top/>
      <bottom style="thin">
        <color indexed="53"/>
      </bottom>
      <diagonal/>
    </border>
    <border>
      <left style="thin">
        <color indexed="53"/>
      </left>
      <right style="medium">
        <color indexed="53"/>
      </right>
      <top/>
      <bottom style="thin">
        <color indexed="53"/>
      </bottom>
      <diagonal/>
    </border>
    <border>
      <left style="medium">
        <color indexed="53"/>
      </left>
      <right style="medium">
        <color indexed="53"/>
      </right>
      <top/>
      <bottom style="thin">
        <color indexed="53"/>
      </bottom>
      <diagonal/>
    </border>
    <border>
      <left style="medium">
        <color indexed="53"/>
      </left>
      <right/>
      <top style="thin">
        <color indexed="53"/>
      </top>
      <bottom style="thin">
        <color indexed="53"/>
      </bottom>
      <diagonal/>
    </border>
    <border>
      <left/>
      <right style="thin">
        <color indexed="53"/>
      </right>
      <top style="thin">
        <color indexed="53"/>
      </top>
      <bottom style="thin">
        <color indexed="53"/>
      </bottom>
      <diagonal/>
    </border>
    <border>
      <left style="thin">
        <color indexed="53"/>
      </left>
      <right style="thin">
        <color indexed="53"/>
      </right>
      <top style="thin">
        <color indexed="53"/>
      </top>
      <bottom style="thin">
        <color indexed="53"/>
      </bottom>
      <diagonal/>
    </border>
    <border>
      <left style="thin">
        <color indexed="53"/>
      </left>
      <right style="medium">
        <color indexed="53"/>
      </right>
      <top style="thin">
        <color indexed="53"/>
      </top>
      <bottom style="thin">
        <color indexed="53"/>
      </bottom>
      <diagonal/>
    </border>
    <border>
      <left/>
      <right/>
      <top style="thin">
        <color indexed="64"/>
      </top>
      <bottom style="thin">
        <color indexed="64"/>
      </bottom>
      <diagonal/>
    </border>
    <border>
      <left style="medium">
        <color indexed="53"/>
      </left>
      <right/>
      <top style="thin">
        <color indexed="53"/>
      </top>
      <bottom style="medium">
        <color indexed="64"/>
      </bottom>
      <diagonal/>
    </border>
    <border>
      <left/>
      <right style="thin">
        <color indexed="53"/>
      </right>
      <top style="thin">
        <color indexed="53"/>
      </top>
      <bottom style="medium">
        <color indexed="64"/>
      </bottom>
      <diagonal/>
    </border>
    <border>
      <left style="thin">
        <color indexed="53"/>
      </left>
      <right style="thin">
        <color indexed="53"/>
      </right>
      <top style="thin">
        <color indexed="53"/>
      </top>
      <bottom/>
      <diagonal/>
    </border>
    <border>
      <left style="thin">
        <color indexed="53"/>
      </left>
      <right style="medium">
        <color indexed="53"/>
      </right>
      <top style="thin">
        <color indexed="53"/>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53"/>
      </left>
      <right style="medium">
        <color indexed="53"/>
      </right>
      <top style="medium">
        <color indexed="53"/>
      </top>
      <bottom style="medium">
        <color indexed="53"/>
      </bottom>
      <diagonal/>
    </border>
    <border>
      <left style="medium">
        <color indexed="64"/>
      </left>
      <right/>
      <top style="medium">
        <color indexed="64"/>
      </top>
      <bottom style="thin">
        <color indexed="64"/>
      </bottom>
      <diagonal/>
    </border>
    <border>
      <left style="medium">
        <color indexed="53"/>
      </left>
      <right style="medium">
        <color indexed="53"/>
      </right>
      <top style="thin">
        <color indexed="64"/>
      </top>
      <bottom style="thin">
        <color indexed="64"/>
      </bottom>
      <diagonal/>
    </border>
    <border>
      <left style="medium">
        <color indexed="53"/>
      </left>
      <right/>
      <top/>
      <bottom style="thin">
        <color indexed="53"/>
      </bottom>
      <diagonal/>
    </border>
    <border>
      <left style="medium">
        <color indexed="64"/>
      </left>
      <right style="medium">
        <color indexed="64"/>
      </right>
      <top style="thin">
        <color indexed="53"/>
      </top>
      <bottom style="thin">
        <color indexed="53"/>
      </bottom>
      <diagonal/>
    </border>
    <border>
      <left style="medium">
        <color indexed="64"/>
      </left>
      <right style="medium">
        <color indexed="64"/>
      </right>
      <top style="thin">
        <color indexed="53"/>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53"/>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53"/>
      </left>
      <right style="medium">
        <color indexed="53"/>
      </right>
      <top style="thin">
        <color indexed="53"/>
      </top>
      <bottom style="thin">
        <color indexed="53"/>
      </bottom>
      <diagonal/>
    </border>
    <border>
      <left style="medium">
        <color indexed="53"/>
      </left>
      <right style="medium">
        <color indexed="53"/>
      </right>
      <top style="thin">
        <color indexed="53"/>
      </top>
      <bottom/>
      <diagonal/>
    </border>
    <border>
      <left style="medium">
        <color indexed="53"/>
      </left>
      <right style="medium">
        <color indexed="53"/>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9" tint="-0.24994659260841701"/>
      </left>
      <right/>
      <top style="thin">
        <color theme="9" tint="-0.24994659260841701"/>
      </top>
      <bottom style="thin">
        <color theme="9" tint="-0.24994659260841701"/>
      </bottom>
      <diagonal/>
    </border>
    <border>
      <left style="thin">
        <color theme="9" tint="-0.24994659260841701"/>
      </left>
      <right/>
      <top style="thin">
        <color theme="9" tint="-0.24994659260841701"/>
      </top>
      <bottom/>
      <diagonal/>
    </border>
    <border>
      <left style="medium">
        <color theme="9" tint="-0.24994659260841701"/>
      </left>
      <right/>
      <top style="thin">
        <color theme="9" tint="-0.24994659260841701"/>
      </top>
      <bottom/>
      <diagonal/>
    </border>
    <border>
      <left style="medium">
        <color indexed="64"/>
      </left>
      <right/>
      <top style="thin">
        <color theme="9" tint="-0.24994659260841701"/>
      </top>
      <bottom/>
      <diagonal/>
    </border>
    <border>
      <left style="medium">
        <color indexed="64"/>
      </left>
      <right style="medium">
        <color indexed="64"/>
      </right>
      <top style="thin">
        <color indexed="64"/>
      </top>
      <bottom/>
      <diagonal/>
    </border>
    <border>
      <left style="thin">
        <color theme="9" tint="-0.24994659260841701"/>
      </left>
      <right/>
      <top style="medium">
        <color indexed="64"/>
      </top>
      <bottom/>
      <diagonal/>
    </border>
    <border>
      <left style="medium">
        <color theme="9" tint="-0.24994659260841701"/>
      </left>
      <right/>
      <top style="thin">
        <color theme="9" tint="-0.24994659260841701"/>
      </top>
      <bottom style="thin">
        <color theme="9" tint="-0.24994659260841701"/>
      </bottom>
      <diagonal/>
    </border>
    <border>
      <left style="thin">
        <color theme="9" tint="-0.24994659260841701"/>
      </left>
      <right/>
      <top/>
      <bottom/>
      <diagonal/>
    </border>
    <border>
      <left style="medium">
        <color indexed="64"/>
      </left>
      <right/>
      <top style="thin">
        <color theme="9" tint="-0.24994659260841701"/>
      </top>
      <bottom style="medium">
        <color indexed="64"/>
      </bottom>
      <diagonal/>
    </border>
    <border>
      <left style="thin">
        <color theme="9" tint="-0.24994659260841701"/>
      </left>
      <right/>
      <top style="thin">
        <color theme="9" tint="-0.24994659260841701"/>
      </top>
      <bottom style="medium">
        <color indexed="64"/>
      </bottom>
      <diagonal/>
    </border>
    <border>
      <left/>
      <right style="medium">
        <color indexed="64"/>
      </right>
      <top style="thin">
        <color indexed="64"/>
      </top>
      <bottom style="medium">
        <color indexed="64"/>
      </bottom>
      <diagonal/>
    </border>
    <border>
      <left/>
      <right style="medium">
        <color indexed="64"/>
      </right>
      <top style="thin">
        <color theme="1"/>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medium">
        <color indexed="64"/>
      </left>
      <right style="medium">
        <color indexed="64"/>
      </right>
      <top/>
      <bottom style="thin">
        <color indexed="64"/>
      </bottom>
      <diagonal/>
    </border>
    <border>
      <left style="medium">
        <color indexed="64"/>
      </left>
      <right style="thin">
        <color indexed="64"/>
      </right>
      <top style="thin">
        <color theme="9"/>
      </top>
      <bottom style="thin">
        <color theme="9"/>
      </bottom>
      <diagonal/>
    </border>
    <border>
      <left style="medium">
        <color indexed="64"/>
      </left>
      <right style="thin">
        <color indexed="64"/>
      </right>
      <top style="thin">
        <color theme="9"/>
      </top>
      <bottom style="medium">
        <color indexed="64"/>
      </bottom>
      <diagonal/>
    </border>
    <border>
      <left style="medium">
        <color indexed="64"/>
      </left>
      <right style="thin">
        <color indexed="64"/>
      </right>
      <top style="medium">
        <color indexed="64"/>
      </top>
      <bottom style="thin">
        <color theme="9"/>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theme="9"/>
      </bottom>
      <diagonal/>
    </border>
    <border>
      <left style="thin">
        <color indexed="64"/>
      </left>
      <right style="medium">
        <color indexed="64"/>
      </right>
      <top style="thin">
        <color theme="9"/>
      </top>
      <bottom style="thin">
        <color theme="9"/>
      </bottom>
      <diagonal/>
    </border>
    <border>
      <left style="thin">
        <color indexed="64"/>
      </left>
      <right style="medium">
        <color indexed="64"/>
      </right>
      <top style="thin">
        <color theme="9"/>
      </top>
      <bottom style="medium">
        <color indexed="64"/>
      </bottom>
      <diagonal/>
    </border>
    <border>
      <left style="thin">
        <color indexed="64"/>
      </left>
      <right style="medium">
        <color indexed="64"/>
      </right>
      <top style="thin">
        <color theme="9"/>
      </top>
      <bottom/>
      <diagonal/>
    </border>
    <border>
      <left style="medium">
        <color indexed="64"/>
      </left>
      <right style="thin">
        <color indexed="64"/>
      </right>
      <top/>
      <bottom style="thin">
        <color theme="9"/>
      </bottom>
      <diagonal/>
    </border>
    <border>
      <left style="thin">
        <color indexed="64"/>
      </left>
      <right style="medium">
        <color indexed="64"/>
      </right>
      <top/>
      <bottom style="thin">
        <color theme="9"/>
      </bottom>
      <diagonal/>
    </border>
    <border>
      <left/>
      <right/>
      <top style="medium">
        <color indexed="64"/>
      </top>
      <bottom style="thin">
        <color theme="9"/>
      </bottom>
      <diagonal/>
    </border>
    <border>
      <left/>
      <right/>
      <top style="thin">
        <color theme="9"/>
      </top>
      <bottom style="thin">
        <color theme="9"/>
      </bottom>
      <diagonal/>
    </border>
    <border>
      <left/>
      <right/>
      <top style="thin">
        <color theme="9"/>
      </top>
      <bottom style="medium">
        <color indexed="64"/>
      </bottom>
      <diagonal/>
    </border>
    <border>
      <left/>
      <right/>
      <top/>
      <bottom style="thin">
        <color theme="9"/>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theme="9" tint="-0.24994659260841701"/>
      </top>
      <bottom/>
      <diagonal/>
    </border>
    <border>
      <left style="thin">
        <color indexed="64"/>
      </left>
      <right/>
      <top style="thin">
        <color theme="9" tint="-0.24994659260841701"/>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9" tint="-0.24994659260841701"/>
      </left>
      <right style="thin">
        <color theme="9" tint="-0.24994659260841701"/>
      </right>
      <top style="thin">
        <color theme="9" tint="-0.24994659260841701"/>
      </top>
      <bottom style="medium">
        <color indexed="64"/>
      </bottom>
      <diagonal/>
    </border>
    <border>
      <left/>
      <right/>
      <top style="thin">
        <color theme="9" tint="-0.24994659260841701"/>
      </top>
      <bottom/>
      <diagonal/>
    </border>
    <border>
      <left/>
      <right style="thin">
        <color theme="9" tint="-0.24994659260841701"/>
      </right>
      <top style="medium">
        <color indexed="64"/>
      </top>
      <bottom/>
      <diagonal/>
    </border>
    <border>
      <left/>
      <right style="thin">
        <color theme="9" tint="-0.24994659260841701"/>
      </right>
      <top style="thin">
        <color theme="9" tint="-0.24994659260841701"/>
      </top>
      <bottom/>
      <diagonal/>
    </border>
    <border>
      <left/>
      <right style="thin">
        <color theme="9" tint="-0.24994659260841701"/>
      </right>
      <top style="thin">
        <color theme="9" tint="-0.24994659260841701"/>
      </top>
      <bottom style="medium">
        <color indexed="64"/>
      </bottom>
      <diagonal/>
    </border>
    <border>
      <left style="thin">
        <color theme="9" tint="-0.24994659260841701"/>
      </left>
      <right style="thin">
        <color theme="9" tint="-0.24994659260841701"/>
      </right>
      <top style="medium">
        <color indexed="64"/>
      </top>
      <bottom/>
      <diagonal/>
    </border>
    <border>
      <left style="thin">
        <color theme="9" tint="-0.24994659260841701"/>
      </left>
      <right style="thin">
        <color theme="9" tint="-0.24994659260841701"/>
      </right>
      <top style="thin">
        <color theme="9" tint="-0.24994659260841701"/>
      </top>
      <bottom/>
      <diagonal/>
    </border>
    <border>
      <left style="medium">
        <color theme="9" tint="-0.24994659260841701"/>
      </left>
      <right/>
      <top/>
      <bottom/>
      <diagonal/>
    </border>
    <border>
      <left style="thin">
        <color theme="9" tint="-0.24994659260841701"/>
      </left>
      <right style="medium">
        <color indexed="64"/>
      </right>
      <top style="medium">
        <color indexed="64"/>
      </top>
      <bottom/>
      <diagonal/>
    </border>
    <border>
      <left style="thin">
        <color theme="9" tint="-0.24994659260841701"/>
      </left>
      <right style="medium">
        <color indexed="64"/>
      </right>
      <top style="thin">
        <color theme="9" tint="-0.24994659260841701"/>
      </top>
      <bottom/>
      <diagonal/>
    </border>
    <border>
      <left style="thin">
        <color theme="9" tint="-0.24994659260841701"/>
      </left>
      <right style="medium">
        <color indexed="64"/>
      </right>
      <top style="thin">
        <color theme="9" tint="-0.24994659260841701"/>
      </top>
      <bottom style="medium">
        <color indexed="64"/>
      </bottom>
      <diagonal/>
    </border>
    <border>
      <left style="thin">
        <color theme="9" tint="-0.24994659260841701"/>
      </left>
      <right style="thin">
        <color theme="9" tint="-0.24994659260841701"/>
      </right>
      <top style="medium">
        <color indexed="64"/>
      </top>
      <bottom style="thin">
        <color theme="9" tint="-0.24994659260841701"/>
      </bottom>
      <diagonal/>
    </border>
    <border>
      <left style="medium">
        <color indexed="64"/>
      </left>
      <right style="thin">
        <color indexed="64"/>
      </right>
      <top style="thin">
        <color theme="9" tint="-0.24994659260841701"/>
      </top>
      <bottom style="thin">
        <color theme="9"/>
      </bottom>
      <diagonal/>
    </border>
    <border>
      <left style="medium">
        <color indexed="64"/>
      </left>
      <right style="thin">
        <color indexed="64"/>
      </right>
      <top style="thin">
        <color indexed="64"/>
      </top>
      <bottom style="thin">
        <color theme="9" tint="-0.24994659260841701"/>
      </bottom>
      <diagonal/>
    </border>
    <border>
      <left style="medium">
        <color indexed="64"/>
      </left>
      <right style="thin">
        <color indexed="64"/>
      </right>
      <top style="thin">
        <color theme="9" tint="-0.24994659260841701"/>
      </top>
      <bottom style="thin">
        <color theme="9" tint="-0.24994659260841701"/>
      </bottom>
      <diagonal/>
    </border>
    <border>
      <left style="medium">
        <color indexed="64"/>
      </left>
      <right style="thin">
        <color indexed="64"/>
      </right>
      <top style="thin">
        <color theme="9" tint="-0.24994659260841701"/>
      </top>
      <bottom style="medium">
        <color indexed="64"/>
      </bottom>
      <diagonal/>
    </border>
    <border>
      <left/>
      <right/>
      <top style="thin">
        <color theme="9"/>
      </top>
      <bottom/>
      <diagonal/>
    </border>
  </borders>
  <cellStyleXfs count="11">
    <xf numFmtId="0" fontId="0" fillId="0" borderId="0"/>
    <xf numFmtId="43" fontId="3"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8" fillId="0" borderId="0"/>
    <xf numFmtId="0" fontId="9" fillId="0" borderId="0"/>
    <xf numFmtId="0" fontId="2" fillId="0" borderId="0"/>
    <xf numFmtId="0" fontId="1" fillId="0" borderId="0"/>
    <xf numFmtId="9" fontId="13" fillId="0" borderId="0" applyFont="0" applyFill="0" applyBorder="0" applyAlignment="0" applyProtection="0"/>
    <xf numFmtId="43" fontId="13" fillId="0" borderId="0" applyFont="0" applyFill="0" applyBorder="0" applyAlignment="0" applyProtection="0"/>
  </cellStyleXfs>
  <cellXfs count="619">
    <xf numFmtId="0" fontId="0" fillId="0" borderId="0" xfId="0"/>
    <xf numFmtId="0" fontId="5" fillId="0" borderId="0" xfId="0" applyFont="1" applyFill="1" applyAlignment="1">
      <alignment horizontal="right" wrapText="1"/>
    </xf>
    <xf numFmtId="0" fontId="3" fillId="0" borderId="1" xfId="0" applyFont="1" applyBorder="1"/>
    <xf numFmtId="0" fontId="6" fillId="0" borderId="0" xfId="0" applyFont="1"/>
    <xf numFmtId="0" fontId="7" fillId="0" borderId="0" xfId="4"/>
    <xf numFmtId="0" fontId="6" fillId="0" borderId="14" xfId="4" applyFont="1" applyBorder="1"/>
    <xf numFmtId="0" fontId="7" fillId="0" borderId="15" xfId="4" applyBorder="1"/>
    <xf numFmtId="0" fontId="7" fillId="0" borderId="0" xfId="4" applyAlignment="1">
      <alignment horizontal="center"/>
    </xf>
    <xf numFmtId="0" fontId="10" fillId="0" borderId="0" xfId="4" applyFont="1"/>
    <xf numFmtId="0" fontId="10" fillId="0" borderId="0" xfId="4" applyFont="1" applyAlignment="1">
      <alignment horizontal="center"/>
    </xf>
    <xf numFmtId="0" fontId="0" fillId="0" borderId="0" xfId="0" applyNumberFormat="1"/>
    <xf numFmtId="0" fontId="0" fillId="0" borderId="0" xfId="0" applyAlignment="1">
      <alignment wrapText="1"/>
    </xf>
    <xf numFmtId="164" fontId="0" fillId="0" borderId="0" xfId="0" applyNumberFormat="1" applyBorder="1"/>
    <xf numFmtId="0" fontId="15" fillId="0" borderId="18" xfId="0" applyFont="1" applyFill="1" applyBorder="1" applyAlignment="1">
      <alignment horizontal="center" wrapText="1"/>
    </xf>
    <xf numFmtId="0" fontId="16" fillId="0" borderId="0" xfId="0" applyFont="1"/>
    <xf numFmtId="0" fontId="4" fillId="0" borderId="0" xfId="0" applyFont="1" applyBorder="1"/>
    <xf numFmtId="0" fontId="15" fillId="0" borderId="0" xfId="0" applyFont="1" applyBorder="1"/>
    <xf numFmtId="0" fontId="15" fillId="0" borderId="0" xfId="0" applyFont="1" applyBorder="1" applyProtection="1">
      <protection locked="0"/>
    </xf>
    <xf numFmtId="0" fontId="15" fillId="0" borderId="0" xfId="0" applyFont="1"/>
    <xf numFmtId="0" fontId="12" fillId="0" borderId="0" xfId="0" applyFont="1"/>
    <xf numFmtId="0" fontId="4" fillId="4" borderId="24" xfId="0" applyFont="1" applyFill="1" applyBorder="1" applyAlignment="1">
      <alignment horizontal="center" wrapText="1"/>
    </xf>
    <xf numFmtId="0" fontId="4" fillId="4" borderId="25" xfId="0" applyFont="1" applyFill="1" applyBorder="1" applyAlignment="1">
      <alignment horizontal="center" wrapText="1"/>
    </xf>
    <xf numFmtId="0" fontId="6" fillId="4" borderId="26" xfId="0" applyFont="1" applyFill="1" applyBorder="1" applyAlignment="1">
      <alignment horizontal="center" wrapText="1"/>
    </xf>
    <xf numFmtId="10" fontId="3" fillId="4" borderId="30" xfId="0" applyNumberFormat="1" applyFont="1" applyFill="1" applyBorder="1" applyAlignment="1">
      <alignment horizontal="center" wrapText="1"/>
    </xf>
    <xf numFmtId="10" fontId="3" fillId="4" borderId="31" xfId="0" applyNumberFormat="1" applyFont="1" applyFill="1" applyBorder="1" applyAlignment="1">
      <alignment horizontal="center" wrapText="1"/>
    </xf>
    <xf numFmtId="10" fontId="6" fillId="4" borderId="32" xfId="0" applyNumberFormat="1" applyFont="1" applyFill="1" applyBorder="1" applyAlignment="1">
      <alignment horizontal="center" wrapText="1"/>
    </xf>
    <xf numFmtId="4" fontId="3" fillId="4" borderId="6" xfId="0" applyNumberFormat="1" applyFont="1" applyFill="1" applyBorder="1" applyAlignment="1">
      <alignment horizontal="center"/>
    </xf>
    <xf numFmtId="4" fontId="3" fillId="4" borderId="6" xfId="0" applyNumberFormat="1" applyFont="1" applyFill="1" applyBorder="1" applyAlignment="1">
      <alignment horizontal="center" vertical="center"/>
    </xf>
    <xf numFmtId="4" fontId="3" fillId="4" borderId="10" xfId="0" applyNumberFormat="1" applyFont="1" applyFill="1" applyBorder="1" applyAlignment="1">
      <alignment horizontal="center" vertical="center"/>
    </xf>
    <xf numFmtId="4" fontId="3" fillId="4" borderId="35" xfId="0" applyNumberFormat="1" applyFont="1" applyFill="1" applyBorder="1" applyAlignment="1">
      <alignment vertical="center"/>
    </xf>
    <xf numFmtId="4" fontId="3" fillId="4" borderId="36" xfId="0" applyNumberFormat="1" applyFont="1" applyFill="1" applyBorder="1" applyAlignment="1">
      <alignment vertical="center"/>
    </xf>
    <xf numFmtId="4" fontId="3" fillId="4" borderId="26" xfId="0" applyNumberFormat="1" applyFont="1" applyFill="1" applyBorder="1" applyAlignment="1">
      <alignment vertical="center"/>
    </xf>
    <xf numFmtId="49" fontId="3" fillId="0" borderId="38" xfId="0" applyNumberFormat="1" applyFont="1" applyBorder="1" applyAlignment="1">
      <alignment vertical="center"/>
    </xf>
    <xf numFmtId="165" fontId="3" fillId="0" borderId="39" xfId="0" applyNumberFormat="1" applyFont="1" applyFill="1" applyBorder="1" applyAlignment="1"/>
    <xf numFmtId="165" fontId="3" fillId="0" borderId="39" xfId="0" applyNumberFormat="1" applyFont="1" applyFill="1" applyBorder="1" applyAlignment="1">
      <alignment vertical="center"/>
    </xf>
    <xf numFmtId="49" fontId="3" fillId="0" borderId="40" xfId="0" applyNumberFormat="1" applyFont="1" applyFill="1" applyBorder="1" applyAlignment="1">
      <alignment vertical="center"/>
    </xf>
    <xf numFmtId="4" fontId="3" fillId="0" borderId="5" xfId="0" applyNumberFormat="1" applyFont="1" applyFill="1" applyBorder="1" applyAlignment="1">
      <alignment vertical="center"/>
    </xf>
    <xf numFmtId="4" fontId="3" fillId="0" borderId="10" xfId="0" applyNumberFormat="1" applyFont="1" applyFill="1" applyBorder="1" applyAlignment="1">
      <alignment vertical="center"/>
    </xf>
    <xf numFmtId="4" fontId="3" fillId="0" borderId="41" xfId="0" applyNumberFormat="1" applyFont="1" applyFill="1" applyBorder="1" applyAlignment="1">
      <alignment vertical="center"/>
    </xf>
    <xf numFmtId="49" fontId="3" fillId="0" borderId="42" xfId="0" applyNumberFormat="1" applyFont="1" applyBorder="1" applyAlignment="1">
      <alignment vertical="center"/>
    </xf>
    <xf numFmtId="49" fontId="3" fillId="0" borderId="43" xfId="0" applyNumberFormat="1" applyFont="1" applyBorder="1" applyAlignment="1">
      <alignment vertical="center"/>
    </xf>
    <xf numFmtId="165" fontId="3" fillId="0" borderId="44" xfId="0" applyNumberFormat="1" applyFont="1" applyFill="1" applyBorder="1" applyAlignment="1"/>
    <xf numFmtId="165" fontId="3" fillId="0" borderId="44" xfId="0" applyNumberFormat="1" applyFont="1" applyFill="1" applyBorder="1" applyAlignment="1">
      <alignment vertical="center"/>
    </xf>
    <xf numFmtId="49" fontId="3" fillId="0" borderId="45" xfId="0" applyNumberFormat="1" applyFont="1" applyFill="1" applyBorder="1" applyAlignment="1">
      <alignment vertical="center"/>
    </xf>
    <xf numFmtId="4" fontId="3" fillId="0" borderId="46" xfId="0" applyNumberFormat="1" applyFont="1" applyFill="1" applyBorder="1" applyAlignment="1">
      <alignment vertical="center"/>
    </xf>
    <xf numFmtId="4" fontId="3" fillId="0" borderId="2" xfId="0" applyNumberFormat="1" applyFont="1" applyFill="1" applyBorder="1" applyAlignment="1">
      <alignment vertical="center"/>
    </xf>
    <xf numFmtId="49" fontId="3" fillId="0" borderId="48" xfId="0" applyNumberFormat="1" applyFont="1" applyBorder="1" applyAlignment="1">
      <alignment vertical="center"/>
    </xf>
    <xf numFmtId="165" fontId="3" fillId="0" borderId="49" xfId="0" applyNumberFormat="1" applyFont="1" applyFill="1" applyBorder="1" applyAlignment="1"/>
    <xf numFmtId="165" fontId="3" fillId="0" borderId="49" xfId="0" applyNumberFormat="1" applyFont="1" applyFill="1" applyBorder="1" applyAlignment="1">
      <alignment vertical="center"/>
    </xf>
    <xf numFmtId="49" fontId="3" fillId="0" borderId="50" xfId="0" applyNumberFormat="1" applyFont="1" applyFill="1" applyBorder="1" applyAlignment="1">
      <alignment vertical="center"/>
    </xf>
    <xf numFmtId="4" fontId="3" fillId="0" borderId="51" xfId="0" applyNumberFormat="1" applyFont="1" applyFill="1" applyBorder="1" applyAlignment="1">
      <alignment vertical="center"/>
    </xf>
    <xf numFmtId="4" fontId="3" fillId="0" borderId="52" xfId="0" applyNumberFormat="1" applyFont="1" applyFill="1" applyBorder="1" applyAlignment="1">
      <alignment vertical="center"/>
    </xf>
    <xf numFmtId="4" fontId="4" fillId="4" borderId="54" xfId="0" applyNumberFormat="1" applyFont="1" applyFill="1" applyBorder="1" applyAlignment="1">
      <alignment vertical="center"/>
    </xf>
    <xf numFmtId="4" fontId="4" fillId="4" borderId="56" xfId="0" applyNumberFormat="1" applyFont="1" applyFill="1" applyBorder="1" applyAlignment="1">
      <alignment vertical="center" wrapText="1"/>
    </xf>
    <xf numFmtId="4" fontId="4" fillId="4" borderId="6" xfId="0" applyNumberFormat="1" applyFont="1" applyFill="1" applyBorder="1" applyAlignment="1">
      <alignment vertical="center"/>
    </xf>
    <xf numFmtId="10" fontId="3" fillId="4" borderId="59" xfId="0" applyNumberFormat="1" applyFont="1" applyFill="1" applyBorder="1" applyAlignment="1">
      <alignment horizontal="center" wrapText="1"/>
    </xf>
    <xf numFmtId="4" fontId="3" fillId="4" borderId="12" xfId="0" applyNumberFormat="1" applyFont="1" applyFill="1" applyBorder="1" applyAlignment="1">
      <alignment vertical="center"/>
    </xf>
    <xf numFmtId="4" fontId="3" fillId="4" borderId="60" xfId="0" applyNumberFormat="1" applyFont="1" applyFill="1" applyBorder="1" applyAlignment="1">
      <alignment vertical="center"/>
    </xf>
    <xf numFmtId="4" fontId="3" fillId="0" borderId="39" xfId="0" applyNumberFormat="1" applyFont="1" applyFill="1" applyBorder="1" applyAlignment="1">
      <alignment vertical="center"/>
    </xf>
    <xf numFmtId="10" fontId="3" fillId="0" borderId="39" xfId="0" applyNumberFormat="1" applyFont="1" applyFill="1" applyBorder="1" applyAlignment="1">
      <alignment vertical="center"/>
    </xf>
    <xf numFmtId="4" fontId="3" fillId="0" borderId="61" xfId="0" applyNumberFormat="1" applyFont="1" applyFill="1" applyBorder="1" applyAlignment="1">
      <alignment vertical="center"/>
    </xf>
    <xf numFmtId="4" fontId="3" fillId="0" borderId="62" xfId="0" applyNumberFormat="1" applyFont="1" applyFill="1" applyBorder="1" applyAlignment="1">
      <alignment vertical="center"/>
    </xf>
    <xf numFmtId="4" fontId="3" fillId="0" borderId="63" xfId="0" applyNumberFormat="1" applyFont="1" applyFill="1" applyBorder="1" applyAlignment="1">
      <alignment horizontal="left" vertical="top" wrapText="1"/>
    </xf>
    <xf numFmtId="4" fontId="3" fillId="0" borderId="44" xfId="0" applyNumberFormat="1" applyFont="1" applyFill="1" applyBorder="1" applyAlignment="1">
      <alignment vertical="center"/>
    </xf>
    <xf numFmtId="4" fontId="3" fillId="0" borderId="42" xfId="0" applyNumberFormat="1" applyFont="1" applyFill="1" applyBorder="1" applyAlignment="1">
      <alignment vertical="center"/>
    </xf>
    <xf numFmtId="4" fontId="22" fillId="0" borderId="63" xfId="0" applyNumberFormat="1" applyFont="1" applyFill="1" applyBorder="1" applyAlignment="1">
      <alignment horizontal="left" vertical="top" wrapText="1"/>
    </xf>
    <xf numFmtId="10" fontId="3" fillId="0" borderId="44" xfId="0" applyNumberFormat="1" applyFont="1" applyFill="1" applyBorder="1" applyAlignment="1">
      <alignment vertical="center"/>
    </xf>
    <xf numFmtId="4" fontId="3" fillId="0" borderId="49" xfId="0" applyNumberFormat="1" applyFont="1" applyFill="1" applyBorder="1" applyAlignment="1">
      <alignment vertical="center"/>
    </xf>
    <xf numFmtId="4" fontId="3" fillId="0" borderId="64" xfId="0" applyNumberFormat="1" applyFont="1" applyFill="1" applyBorder="1" applyAlignment="1">
      <alignment horizontal="left" vertical="top" wrapText="1"/>
    </xf>
    <xf numFmtId="4" fontId="3" fillId="4" borderId="65" xfId="0" applyNumberFormat="1" applyFont="1" applyFill="1" applyBorder="1" applyAlignment="1">
      <alignment vertical="center"/>
    </xf>
    <xf numFmtId="4" fontId="3" fillId="4" borderId="11" xfId="0" applyNumberFormat="1" applyFont="1" applyFill="1" applyBorder="1" applyAlignment="1">
      <alignment vertical="center"/>
    </xf>
    <xf numFmtId="4" fontId="3" fillId="4" borderId="66" xfId="0" applyNumberFormat="1" applyFont="1" applyFill="1" applyBorder="1" applyAlignment="1">
      <alignment vertical="center"/>
    </xf>
    <xf numFmtId="0" fontId="6" fillId="4" borderId="3" xfId="0" applyFont="1" applyFill="1" applyBorder="1" applyAlignment="1">
      <alignment vertical="center"/>
    </xf>
    <xf numFmtId="0" fontId="6" fillId="4" borderId="11" xfId="0" applyFont="1" applyFill="1" applyBorder="1" applyAlignment="1">
      <alignment vertical="center"/>
    </xf>
    <xf numFmtId="4" fontId="4" fillId="4" borderId="2" xfId="0" applyNumberFormat="1" applyFont="1" applyFill="1" applyBorder="1" applyAlignment="1">
      <alignment horizontal="left" vertical="center"/>
    </xf>
    <xf numFmtId="4" fontId="4" fillId="4" borderId="46" xfId="0" applyNumberFormat="1" applyFont="1" applyFill="1" applyBorder="1" applyAlignment="1">
      <alignment horizontal="left" vertical="center"/>
    </xf>
    <xf numFmtId="4" fontId="3" fillId="4" borderId="67" xfId="0" applyNumberFormat="1" applyFont="1" applyFill="1" applyBorder="1" applyAlignment="1">
      <alignment vertical="center"/>
    </xf>
    <xf numFmtId="4" fontId="3" fillId="0" borderId="1" xfId="0" applyNumberFormat="1" applyFont="1" applyFill="1" applyBorder="1" applyAlignment="1">
      <alignment vertical="center"/>
    </xf>
    <xf numFmtId="4" fontId="3" fillId="0" borderId="3" xfId="0" applyNumberFormat="1" applyFont="1" applyFill="1" applyBorder="1" applyAlignment="1">
      <alignment vertical="center"/>
    </xf>
    <xf numFmtId="4" fontId="3" fillId="0" borderId="68" xfId="0" applyNumberFormat="1" applyFont="1" applyFill="1" applyBorder="1" applyAlignment="1">
      <alignment vertical="center"/>
    </xf>
    <xf numFmtId="4" fontId="3" fillId="0" borderId="69" xfId="0" applyNumberFormat="1" applyFont="1" applyFill="1" applyBorder="1" applyAlignment="1">
      <alignment vertical="center"/>
    </xf>
    <xf numFmtId="4" fontId="3" fillId="0" borderId="4" xfId="0" applyNumberFormat="1" applyFont="1" applyFill="1" applyBorder="1" applyAlignment="1">
      <alignment vertical="center"/>
    </xf>
    <xf numFmtId="4" fontId="3" fillId="0" borderId="70" xfId="0" applyNumberFormat="1" applyFont="1" applyFill="1" applyBorder="1" applyAlignment="1">
      <alignment vertical="center"/>
    </xf>
    <xf numFmtId="4" fontId="3" fillId="0" borderId="72" xfId="0" applyNumberFormat="1" applyFont="1" applyFill="1" applyBorder="1" applyAlignment="1">
      <alignment vertical="center"/>
    </xf>
    <xf numFmtId="4" fontId="3" fillId="0" borderId="73" xfId="0" applyNumberFormat="1" applyFont="1" applyFill="1" applyBorder="1" applyAlignment="1">
      <alignment vertical="center"/>
    </xf>
    <xf numFmtId="4" fontId="6" fillId="4" borderId="74" xfId="0" applyNumberFormat="1" applyFont="1" applyFill="1" applyBorder="1" applyAlignment="1">
      <alignment vertical="center"/>
    </xf>
    <xf numFmtId="0" fontId="6" fillId="4" borderId="75" xfId="0" applyFont="1" applyFill="1" applyBorder="1" applyAlignment="1">
      <alignment horizontal="left" vertical="center"/>
    </xf>
    <xf numFmtId="0" fontId="6" fillId="4" borderId="0" xfId="0" applyFont="1" applyFill="1" applyBorder="1" applyAlignment="1">
      <alignment horizontal="left" vertical="center"/>
    </xf>
    <xf numFmtId="4" fontId="3" fillId="0" borderId="58" xfId="0" applyNumberFormat="1" applyFont="1" applyFill="1" applyBorder="1" applyAlignment="1" applyProtection="1">
      <alignment vertical="center"/>
    </xf>
    <xf numFmtId="4" fontId="3" fillId="0" borderId="10" xfId="0" applyNumberFormat="1" applyFont="1" applyFill="1" applyBorder="1" applyAlignment="1" applyProtection="1">
      <alignment vertical="center"/>
    </xf>
    <xf numFmtId="4" fontId="3" fillId="0" borderId="4" xfId="0" applyNumberFormat="1" applyFont="1" applyFill="1" applyBorder="1" applyAlignment="1" applyProtection="1">
      <alignment vertical="center"/>
    </xf>
    <xf numFmtId="4" fontId="3" fillId="0" borderId="52" xfId="0" applyNumberFormat="1" applyFont="1" applyFill="1" applyBorder="1" applyAlignment="1" applyProtection="1">
      <alignment vertical="center"/>
    </xf>
    <xf numFmtId="4" fontId="3" fillId="0" borderId="70" xfId="0" applyNumberFormat="1" applyFont="1" applyFill="1" applyBorder="1" applyAlignment="1" applyProtection="1">
      <alignment vertical="center"/>
    </xf>
    <xf numFmtId="0" fontId="21" fillId="0" borderId="76" xfId="0" applyFont="1" applyBorder="1" applyAlignment="1">
      <alignment horizontal="left"/>
    </xf>
    <xf numFmtId="0" fontId="21" fillId="0" borderId="77" xfId="0" applyFont="1" applyBorder="1" applyAlignment="1">
      <alignment horizontal="left"/>
    </xf>
    <xf numFmtId="4" fontId="3" fillId="0" borderId="78" xfId="0" applyNumberFormat="1" applyFont="1" applyFill="1" applyBorder="1" applyAlignment="1" applyProtection="1">
      <alignment vertical="center"/>
    </xf>
    <xf numFmtId="4" fontId="3" fillId="0" borderId="13" xfId="0" applyNumberFormat="1" applyFont="1" applyFill="1" applyBorder="1" applyAlignment="1" applyProtection="1">
      <alignment vertical="center"/>
    </xf>
    <xf numFmtId="4" fontId="3" fillId="0" borderId="79" xfId="0" applyNumberFormat="1" applyFont="1" applyFill="1" applyBorder="1" applyAlignment="1">
      <alignment vertical="center"/>
    </xf>
    <xf numFmtId="4" fontId="6" fillId="4" borderId="54" xfId="0" applyNumberFormat="1" applyFont="1" applyFill="1" applyBorder="1" applyAlignment="1" applyProtection="1">
      <alignment vertical="center"/>
    </xf>
    <xf numFmtId="4" fontId="6" fillId="4" borderId="56" xfId="0" applyNumberFormat="1" applyFont="1" applyFill="1" applyBorder="1" applyAlignment="1" applyProtection="1">
      <alignment vertical="center"/>
    </xf>
    <xf numFmtId="4" fontId="6" fillId="4" borderId="53" xfId="0" applyNumberFormat="1" applyFont="1" applyFill="1" applyBorder="1" applyAlignment="1">
      <alignment vertical="center"/>
    </xf>
    <xf numFmtId="4" fontId="6" fillId="4" borderId="81" xfId="0" applyNumberFormat="1" applyFont="1" applyFill="1" applyBorder="1" applyAlignment="1" applyProtection="1">
      <alignment vertical="center"/>
    </xf>
    <xf numFmtId="0" fontId="6" fillId="0" borderId="0" xfId="0" applyFont="1" applyFill="1" applyBorder="1" applyAlignment="1">
      <alignment vertical="center"/>
    </xf>
    <xf numFmtId="4" fontId="6" fillId="0" borderId="0" xfId="0" applyNumberFormat="1" applyFont="1" applyFill="1" applyBorder="1" applyAlignment="1" applyProtection="1">
      <alignment vertical="center"/>
    </xf>
    <xf numFmtId="4" fontId="6" fillId="0" borderId="0" xfId="0" applyNumberFormat="1" applyFont="1" applyFill="1" applyBorder="1" applyAlignment="1" applyProtection="1">
      <alignment horizontal="center" vertical="center"/>
    </xf>
    <xf numFmtId="0" fontId="6" fillId="0" borderId="0" xfId="0" applyFont="1" applyBorder="1" applyAlignment="1">
      <alignment horizontal="center"/>
    </xf>
    <xf numFmtId="0" fontId="6" fillId="0" borderId="0" xfId="0" applyFont="1" applyBorder="1" applyAlignment="1">
      <alignment horizontal="center" wrapText="1"/>
    </xf>
    <xf numFmtId="0" fontId="13" fillId="0" borderId="0" xfId="0" applyFont="1"/>
    <xf numFmtId="0" fontId="3" fillId="0" borderId="0" xfId="0" applyFont="1" applyBorder="1" applyAlignment="1">
      <alignment horizontal="left" vertical="center"/>
    </xf>
    <xf numFmtId="4" fontId="3" fillId="0" borderId="0" xfId="0" applyNumberFormat="1" applyFont="1" applyFill="1" applyBorder="1" applyAlignment="1">
      <alignment horizontal="right" vertical="center"/>
    </xf>
    <xf numFmtId="4" fontId="3" fillId="0" borderId="0" xfId="0" applyNumberFormat="1" applyFont="1" applyFill="1" applyBorder="1" applyAlignment="1" applyProtection="1">
      <alignment vertical="center"/>
    </xf>
    <xf numFmtId="4" fontId="3" fillId="0" borderId="0" xfId="0" applyNumberFormat="1" applyFont="1" applyFill="1" applyBorder="1" applyAlignment="1" applyProtection="1">
      <alignment horizontal="right" vertical="center"/>
    </xf>
    <xf numFmtId="0" fontId="3" fillId="0" borderId="5" xfId="0" applyFont="1" applyBorder="1" applyAlignment="1">
      <alignment horizontal="left" vertical="center"/>
    </xf>
    <xf numFmtId="4" fontId="3" fillId="0" borderId="5" xfId="0" applyNumberFormat="1" applyFont="1" applyBorder="1" applyAlignment="1">
      <alignment horizontal="right" vertical="center"/>
    </xf>
    <xf numFmtId="0" fontId="6" fillId="0" borderId="0" xfId="0" applyFont="1" applyFill="1" applyBorder="1" applyAlignment="1">
      <alignment horizontal="left" vertical="center"/>
    </xf>
    <xf numFmtId="4" fontId="6" fillId="0" borderId="0" xfId="0" applyNumberFormat="1" applyFont="1" applyFill="1" applyBorder="1" applyAlignment="1">
      <alignment horizontal="right" vertical="center"/>
    </xf>
    <xf numFmtId="4" fontId="0" fillId="0" borderId="0" xfId="0" applyNumberFormat="1"/>
    <xf numFmtId="166" fontId="13" fillId="0" borderId="0" xfId="0" applyNumberFormat="1" applyFont="1"/>
    <xf numFmtId="166" fontId="6" fillId="0" borderId="0" xfId="0" applyNumberFormat="1" applyFont="1"/>
    <xf numFmtId="0" fontId="6" fillId="4" borderId="53" xfId="0" applyFont="1" applyFill="1" applyBorder="1" applyAlignment="1">
      <alignment horizontal="left" vertical="center"/>
    </xf>
    <xf numFmtId="0" fontId="21" fillId="4" borderId="54" xfId="0" applyFont="1" applyFill="1" applyBorder="1" applyAlignment="1">
      <alignment horizontal="center" vertical="center"/>
    </xf>
    <xf numFmtId="0" fontId="25" fillId="4" borderId="54" xfId="0" applyFont="1" applyFill="1" applyBorder="1" applyAlignment="1">
      <alignment horizontal="center" vertical="center"/>
    </xf>
    <xf numFmtId="0" fontId="21" fillId="4" borderId="54" xfId="0" applyFont="1" applyFill="1" applyBorder="1" applyAlignment="1">
      <alignment horizontal="center" vertical="center" wrapText="1"/>
    </xf>
    <xf numFmtId="0" fontId="21" fillId="4" borderId="82" xfId="0" applyFont="1" applyFill="1" applyBorder="1" applyAlignment="1">
      <alignment horizontal="center" vertical="center"/>
    </xf>
    <xf numFmtId="0" fontId="0" fillId="0" borderId="0" xfId="0" applyAlignment="1">
      <alignment horizontal="center"/>
    </xf>
    <xf numFmtId="0" fontId="25" fillId="4" borderId="53" xfId="0" applyFont="1" applyFill="1" applyBorder="1" applyAlignment="1">
      <alignment horizontal="left" vertical="center" wrapText="1"/>
    </xf>
    <xf numFmtId="10" fontId="25" fillId="4" borderId="54" xfId="0" applyNumberFormat="1" applyFont="1" applyFill="1" applyBorder="1" applyAlignment="1">
      <alignment horizontal="center" vertical="center"/>
    </xf>
    <xf numFmtId="10" fontId="21" fillId="4" borderId="54" xfId="0" applyNumberFormat="1" applyFont="1" applyFill="1" applyBorder="1" applyAlignment="1">
      <alignment horizontal="center" vertical="center"/>
    </xf>
    <xf numFmtId="10" fontId="21" fillId="4" borderId="82" xfId="0" applyNumberFormat="1" applyFont="1" applyFill="1" applyBorder="1" applyAlignment="1">
      <alignment horizontal="center" vertical="center"/>
    </xf>
    <xf numFmtId="0" fontId="4" fillId="0" borderId="35" xfId="0" applyFont="1" applyBorder="1"/>
    <xf numFmtId="4" fontId="3" fillId="0" borderId="6" xfId="0" applyNumberFormat="1" applyFont="1" applyFill="1" applyBorder="1" applyAlignment="1">
      <alignment vertical="center"/>
    </xf>
    <xf numFmtId="4" fontId="6" fillId="0" borderId="6" xfId="0" applyNumberFormat="1" applyFont="1" applyFill="1" applyBorder="1" applyAlignment="1">
      <alignment vertical="center"/>
    </xf>
    <xf numFmtId="4" fontId="3" fillId="0" borderId="36" xfId="0" applyNumberFormat="1" applyFont="1" applyFill="1" applyBorder="1" applyAlignment="1">
      <alignment vertical="center"/>
    </xf>
    <xf numFmtId="0" fontId="4" fillId="0" borderId="65" xfId="0" applyFont="1" applyBorder="1"/>
    <xf numFmtId="4" fontId="6" fillId="0" borderId="1" xfId="0" applyNumberFormat="1" applyFont="1" applyFill="1" applyBorder="1" applyAlignment="1">
      <alignment vertical="center"/>
    </xf>
    <xf numFmtId="0" fontId="6" fillId="4" borderId="53" xfId="0" applyFont="1" applyFill="1" applyBorder="1" applyAlignment="1">
      <alignment vertical="center"/>
    </xf>
    <xf numFmtId="4" fontId="6" fillId="4" borderId="82" xfId="0" applyNumberFormat="1" applyFont="1" applyFill="1" applyBorder="1" applyAlignment="1" applyProtection="1">
      <alignment vertical="center"/>
    </xf>
    <xf numFmtId="4" fontId="4" fillId="0" borderId="20" xfId="10" applyNumberFormat="1" applyFont="1" applyFill="1" applyBorder="1"/>
    <xf numFmtId="4" fontId="13" fillId="0" borderId="21" xfId="10" applyNumberFormat="1" applyFont="1" applyFill="1" applyBorder="1"/>
    <xf numFmtId="4" fontId="13" fillId="0" borderId="8" xfId="10" applyNumberFormat="1" applyFont="1" applyFill="1" applyBorder="1"/>
    <xf numFmtId="4" fontId="26" fillId="0" borderId="0" xfId="10" applyNumberFormat="1" applyFont="1"/>
    <xf numFmtId="4" fontId="13" fillId="0" borderId="0" xfId="10" applyNumberFormat="1" applyFont="1"/>
    <xf numFmtId="0" fontId="6" fillId="4" borderId="1" xfId="0" applyFont="1" applyFill="1" applyBorder="1" applyAlignment="1">
      <alignment horizontal="left" vertical="center"/>
    </xf>
    <xf numFmtId="0" fontId="21" fillId="4" borderId="1" xfId="0" applyFont="1" applyFill="1" applyBorder="1" applyAlignment="1">
      <alignment horizontal="center" vertical="center"/>
    </xf>
    <xf numFmtId="0" fontId="21" fillId="4" borderId="4" xfId="0" applyFont="1" applyFill="1" applyBorder="1" applyAlignment="1">
      <alignment horizontal="center" vertical="center"/>
    </xf>
    <xf numFmtId="0" fontId="4" fillId="4" borderId="4" xfId="0" applyFont="1" applyFill="1" applyBorder="1" applyAlignment="1">
      <alignment horizontal="left" vertical="center"/>
    </xf>
    <xf numFmtId="0" fontId="4" fillId="4" borderId="4" xfId="0" applyFont="1" applyFill="1" applyBorder="1" applyAlignment="1">
      <alignment horizontal="center" vertical="center"/>
    </xf>
    <xf numFmtId="0" fontId="4" fillId="0" borderId="1" xfId="0" applyFont="1" applyBorder="1"/>
    <xf numFmtId="0" fontId="6" fillId="4" borderId="1" xfId="0" applyFont="1" applyFill="1" applyBorder="1" applyAlignment="1">
      <alignment vertical="center"/>
    </xf>
    <xf numFmtId="4" fontId="6" fillId="4" borderId="1" xfId="0" applyNumberFormat="1" applyFont="1" applyFill="1" applyBorder="1" applyAlignment="1" applyProtection="1">
      <alignment vertical="center"/>
    </xf>
    <xf numFmtId="4" fontId="6" fillId="4" borderId="6" xfId="0" applyNumberFormat="1" applyFont="1" applyFill="1" applyBorder="1" applyAlignment="1" applyProtection="1">
      <alignment vertical="center"/>
    </xf>
    <xf numFmtId="4" fontId="13" fillId="0" borderId="0" xfId="0" applyNumberFormat="1" applyFont="1"/>
    <xf numFmtId="0" fontId="4" fillId="4" borderId="1" xfId="0" applyFont="1" applyFill="1" applyBorder="1" applyAlignment="1">
      <alignment horizontal="left" vertical="center"/>
    </xf>
    <xf numFmtId="0" fontId="4" fillId="4" borderId="1" xfId="0" applyFont="1" applyFill="1" applyBorder="1" applyAlignment="1">
      <alignment horizontal="center" vertical="center"/>
    </xf>
    <xf numFmtId="0" fontId="13" fillId="0" borderId="1" xfId="0" applyFont="1" applyBorder="1"/>
    <xf numFmtId="0" fontId="0" fillId="0" borderId="1" xfId="0" applyFont="1" applyBorder="1"/>
    <xf numFmtId="0" fontId="3" fillId="0" borderId="0" xfId="0" applyFont="1" applyBorder="1"/>
    <xf numFmtId="0" fontId="25" fillId="0" borderId="0" xfId="0" applyFont="1"/>
    <xf numFmtId="0" fontId="21" fillId="0" borderId="0" xfId="0" applyFont="1"/>
    <xf numFmtId="0" fontId="3" fillId="0" borderId="0" xfId="0" applyFont="1"/>
    <xf numFmtId="0" fontId="6" fillId="0" borderId="20" xfId="0" applyFont="1" applyBorder="1" applyAlignment="1">
      <alignment horizontal="left"/>
    </xf>
    <xf numFmtId="0" fontId="4"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3" fillId="0" borderId="20" xfId="0" applyFont="1" applyBorder="1"/>
    <xf numFmtId="0" fontId="27" fillId="0" borderId="8" xfId="0" applyFont="1" applyBorder="1" applyAlignment="1">
      <alignment wrapText="1"/>
    </xf>
    <xf numFmtId="0" fontId="27" fillId="0" borderId="8" xfId="0" applyFont="1" applyBorder="1" applyAlignment="1">
      <alignment horizontal="center" wrapText="1"/>
    </xf>
    <xf numFmtId="0" fontId="6" fillId="0" borderId="7" xfId="0" applyFont="1" applyBorder="1" applyAlignment="1">
      <alignment wrapText="1"/>
    </xf>
    <xf numFmtId="0" fontId="4" fillId="0" borderId="41" xfId="0" applyFont="1" applyBorder="1"/>
    <xf numFmtId="4" fontId="4" fillId="0" borderId="41" xfId="0" applyNumberFormat="1" applyFont="1" applyFill="1" applyBorder="1"/>
    <xf numFmtId="10" fontId="4" fillId="0" borderId="41" xfId="0" applyNumberFormat="1" applyFont="1" applyFill="1" applyBorder="1"/>
    <xf numFmtId="4" fontId="4" fillId="0" borderId="23" xfId="0" applyNumberFormat="1" applyFont="1" applyFill="1" applyBorder="1"/>
    <xf numFmtId="0" fontId="4" fillId="0" borderId="83" xfId="0" applyFont="1" applyBorder="1"/>
    <xf numFmtId="4" fontId="4" fillId="0" borderId="83" xfId="0" applyNumberFormat="1" applyFont="1" applyFill="1" applyBorder="1"/>
    <xf numFmtId="10" fontId="4" fillId="0" borderId="83" xfId="0" applyNumberFormat="1" applyFont="1" applyFill="1" applyBorder="1"/>
    <xf numFmtId="4" fontId="4" fillId="0" borderId="69" xfId="0" applyNumberFormat="1" applyFont="1" applyFill="1" applyBorder="1"/>
    <xf numFmtId="0" fontId="4" fillId="0" borderId="84" xfId="0" applyFont="1" applyBorder="1"/>
    <xf numFmtId="0" fontId="4" fillId="0" borderId="84" xfId="0" applyFont="1" applyFill="1" applyBorder="1"/>
    <xf numFmtId="4" fontId="4" fillId="0" borderId="84" xfId="0" applyNumberFormat="1" applyFont="1" applyFill="1" applyBorder="1"/>
    <xf numFmtId="10" fontId="4" fillId="0" borderId="84" xfId="0" applyNumberFormat="1" applyFont="1" applyFill="1" applyBorder="1"/>
    <xf numFmtId="4" fontId="4" fillId="0" borderId="9" xfId="0" applyNumberFormat="1" applyFont="1" applyFill="1" applyBorder="1"/>
    <xf numFmtId="0" fontId="4" fillId="4" borderId="20" xfId="0" applyFont="1" applyFill="1" applyBorder="1"/>
    <xf numFmtId="4" fontId="4" fillId="4" borderId="8" xfId="0" applyNumberFormat="1" applyFont="1" applyFill="1" applyBorder="1"/>
    <xf numFmtId="10" fontId="4" fillId="4" borderId="8" xfId="0" applyNumberFormat="1" applyFont="1" applyFill="1" applyBorder="1"/>
    <xf numFmtId="4" fontId="23" fillId="4" borderId="8" xfId="0" applyNumberFormat="1" applyFont="1" applyFill="1" applyBorder="1"/>
    <xf numFmtId="0" fontId="3" fillId="0" borderId="20" xfId="0" applyFont="1" applyFill="1" applyBorder="1"/>
    <xf numFmtId="4" fontId="4" fillId="0" borderId="21" xfId="0" applyNumberFormat="1" applyFont="1" applyFill="1" applyBorder="1"/>
    <xf numFmtId="10" fontId="4" fillId="0" borderId="21" xfId="0" applyNumberFormat="1" applyFont="1" applyFill="1" applyBorder="1"/>
    <xf numFmtId="4" fontId="23" fillId="0" borderId="74" xfId="0" applyNumberFormat="1" applyFont="1" applyFill="1" applyBorder="1"/>
    <xf numFmtId="0" fontId="4" fillId="0" borderId="58" xfId="0" applyFont="1" applyBorder="1"/>
    <xf numFmtId="0" fontId="4" fillId="0" borderId="3" xfId="0" applyFont="1" applyBorder="1"/>
    <xf numFmtId="4" fontId="4" fillId="0" borderId="3" xfId="0" applyNumberFormat="1" applyFont="1" applyBorder="1"/>
    <xf numFmtId="0" fontId="4" fillId="0" borderId="3" xfId="0" applyFont="1" applyFill="1" applyBorder="1"/>
    <xf numFmtId="0" fontId="4" fillId="0" borderId="85" xfId="0" applyFont="1" applyBorder="1"/>
    <xf numFmtId="4" fontId="4" fillId="0" borderId="73" xfId="0" applyNumberFormat="1" applyFont="1" applyFill="1" applyBorder="1"/>
    <xf numFmtId="0" fontId="3" fillId="0" borderId="58" xfId="0" applyFont="1" applyFill="1" applyBorder="1"/>
    <xf numFmtId="4" fontId="27" fillId="0" borderId="5" xfId="0" applyNumberFormat="1" applyFont="1" applyFill="1" applyBorder="1"/>
    <xf numFmtId="10" fontId="27" fillId="0" borderId="5" xfId="0" applyNumberFormat="1" applyFont="1" applyFill="1" applyBorder="1"/>
    <xf numFmtId="4" fontId="23" fillId="0" borderId="9" xfId="0" applyNumberFormat="1" applyFont="1" applyFill="1" applyBorder="1"/>
    <xf numFmtId="4" fontId="23" fillId="4" borderId="86" xfId="0" applyNumberFormat="1" applyFont="1" applyFill="1" applyBorder="1"/>
    <xf numFmtId="4" fontId="4" fillId="4" borderId="87" xfId="0" applyNumberFormat="1" applyFont="1" applyFill="1" applyBorder="1"/>
    <xf numFmtId="10" fontId="4" fillId="4" borderId="87" xfId="0" applyNumberFormat="1" applyFont="1" applyFill="1" applyBorder="1"/>
    <xf numFmtId="4" fontId="23" fillId="4" borderId="88" xfId="0" applyNumberFormat="1" applyFont="1" applyFill="1" applyBorder="1"/>
    <xf numFmtId="0" fontId="28" fillId="0" borderId="0" xfId="0" applyFont="1"/>
    <xf numFmtId="0" fontId="27" fillId="0" borderId="0" xfId="0" applyFont="1" applyFill="1"/>
    <xf numFmtId="0" fontId="27" fillId="0" borderId="0" xfId="0" applyFont="1"/>
    <xf numFmtId="0" fontId="27" fillId="0" borderId="0" xfId="0" applyNumberFormat="1" applyFont="1" applyFill="1" applyAlignment="1"/>
    <xf numFmtId="0" fontId="27" fillId="0" borderId="0" xfId="0" applyFont="1" applyFill="1" applyAlignment="1"/>
    <xf numFmtId="0" fontId="27" fillId="0" borderId="0" xfId="0" applyFont="1" applyAlignment="1"/>
    <xf numFmtId="0" fontId="0" fillId="0" borderId="1" xfId="0" applyBorder="1"/>
    <xf numFmtId="0" fontId="0" fillId="0" borderId="1" xfId="0" applyNumberFormat="1" applyBorder="1"/>
    <xf numFmtId="0" fontId="3" fillId="0" borderId="80" xfId="0" applyNumberFormat="1" applyFont="1" applyBorder="1" applyAlignment="1">
      <alignment wrapText="1"/>
    </xf>
    <xf numFmtId="0" fontId="0" fillId="0" borderId="54" xfId="0" applyNumberFormat="1" applyBorder="1" applyAlignment="1">
      <alignment wrapText="1"/>
    </xf>
    <xf numFmtId="0" fontId="3" fillId="0" borderId="54" xfId="0" applyNumberFormat="1" applyFont="1" applyFill="1" applyBorder="1" applyAlignment="1">
      <alignment wrapText="1"/>
    </xf>
    <xf numFmtId="0" fontId="0" fillId="0" borderId="82" xfId="0" applyNumberFormat="1" applyFont="1" applyFill="1" applyBorder="1" applyAlignment="1">
      <alignment wrapText="1"/>
    </xf>
    <xf numFmtId="0" fontId="0" fillId="0" borderId="0" xfId="0" applyNumberFormat="1" applyAlignment="1">
      <alignment wrapText="1"/>
    </xf>
    <xf numFmtId="0" fontId="0" fillId="0" borderId="6" xfId="0" applyNumberFormat="1" applyBorder="1"/>
    <xf numFmtId="0" fontId="0" fillId="0" borderId="6" xfId="0" applyNumberFormat="1" applyBorder="1" applyAlignment="1">
      <alignment horizontal="right"/>
    </xf>
    <xf numFmtId="9" fontId="3" fillId="5" borderId="6" xfId="9" applyFont="1" applyFill="1" applyBorder="1"/>
    <xf numFmtId="0" fontId="3" fillId="0" borderId="0" xfId="0" applyNumberFormat="1" applyFont="1"/>
    <xf numFmtId="0" fontId="6" fillId="0" borderId="1" xfId="0" applyNumberFormat="1" applyFont="1" applyBorder="1"/>
    <xf numFmtId="9" fontId="6" fillId="5" borderId="1" xfId="9" applyFont="1" applyFill="1" applyBorder="1"/>
    <xf numFmtId="0" fontId="3" fillId="0" borderId="1" xfId="0" applyNumberFormat="1" applyFont="1" applyBorder="1"/>
    <xf numFmtId="0" fontId="0" fillId="0" borderId="1" xfId="0" applyNumberFormat="1" applyFill="1" applyBorder="1"/>
    <xf numFmtId="0" fontId="6" fillId="0" borderId="0" xfId="0" applyNumberFormat="1" applyFont="1" applyBorder="1"/>
    <xf numFmtId="0" fontId="0" fillId="0" borderId="0" xfId="0" applyNumberFormat="1" applyBorder="1"/>
    <xf numFmtId="0" fontId="3" fillId="0" borderId="0" xfId="0" applyNumberFormat="1" applyFont="1" applyBorder="1"/>
    <xf numFmtId="0" fontId="0" fillId="0" borderId="0" xfId="0" applyNumberFormat="1" applyFill="1" applyBorder="1"/>
    <xf numFmtId="0" fontId="6" fillId="0" borderId="0" xfId="0" applyNumberFormat="1" applyFont="1" applyFill="1" applyBorder="1"/>
    <xf numFmtId="0" fontId="3" fillId="0" borderId="1" xfId="0" applyNumberFormat="1" applyFont="1" applyFill="1" applyBorder="1" applyAlignment="1">
      <alignment wrapText="1"/>
    </xf>
    <xf numFmtId="0" fontId="0" fillId="0" borderId="0" xfId="0" applyNumberFormat="1" applyFont="1" applyFill="1" applyBorder="1" applyAlignment="1">
      <alignment wrapText="1"/>
    </xf>
    <xf numFmtId="0" fontId="3" fillId="0" borderId="0" xfId="0" applyNumberFormat="1" applyFont="1" applyFill="1" applyBorder="1" applyAlignment="1">
      <alignment wrapText="1"/>
    </xf>
    <xf numFmtId="0" fontId="3" fillId="0" borderId="1" xfId="0" applyNumberFormat="1" applyFont="1" applyFill="1" applyBorder="1"/>
    <xf numFmtId="0" fontId="3" fillId="0" borderId="1" xfId="0" applyNumberFormat="1" applyFont="1" applyBorder="1" applyAlignment="1">
      <alignment wrapText="1"/>
    </xf>
    <xf numFmtId="0" fontId="3" fillId="0" borderId="0" xfId="0" applyNumberFormat="1" applyFont="1" applyAlignment="1">
      <alignment wrapText="1"/>
    </xf>
    <xf numFmtId="0" fontId="29" fillId="0" borderId="0" xfId="0" applyNumberFormat="1" applyFont="1"/>
    <xf numFmtId="0" fontId="6" fillId="0" borderId="0" xfId="0" applyNumberFormat="1" applyFont="1" applyAlignment="1">
      <alignment wrapText="1"/>
    </xf>
    <xf numFmtId="0" fontId="18" fillId="0" borderId="0" xfId="0" applyNumberFormat="1" applyFont="1" applyAlignment="1">
      <alignment wrapText="1"/>
    </xf>
    <xf numFmtId="0" fontId="6" fillId="0" borderId="0" xfId="0" applyNumberFormat="1" applyFont="1"/>
    <xf numFmtId="0" fontId="0" fillId="6" borderId="0" xfId="0" applyNumberFormat="1" applyFill="1"/>
    <xf numFmtId="0" fontId="0" fillId="6" borderId="1" xfId="0" applyFill="1" applyBorder="1"/>
    <xf numFmtId="0" fontId="0" fillId="6" borderId="1" xfId="0" applyFill="1" applyBorder="1" applyAlignment="1">
      <alignment horizontal="center"/>
    </xf>
    <xf numFmtId="4" fontId="0" fillId="6" borderId="1" xfId="0" applyNumberFormat="1" applyFill="1" applyBorder="1"/>
    <xf numFmtId="167" fontId="3" fillId="6" borderId="1" xfId="9" applyNumberFormat="1" applyFont="1" applyFill="1" applyBorder="1"/>
    <xf numFmtId="3" fontId="0" fillId="6" borderId="1" xfId="0" applyNumberFormat="1" applyFill="1" applyBorder="1"/>
    <xf numFmtId="0" fontId="3" fillId="6" borderId="1" xfId="0" applyFont="1" applyFill="1" applyBorder="1"/>
    <xf numFmtId="43" fontId="0" fillId="6" borderId="1" xfId="0" applyNumberFormat="1" applyFill="1" applyBorder="1"/>
    <xf numFmtId="168" fontId="0" fillId="6" borderId="1" xfId="0" applyNumberFormat="1" applyFill="1" applyBorder="1"/>
    <xf numFmtId="2" fontId="0" fillId="6" borderId="1" xfId="0" applyNumberFormat="1" applyFill="1" applyBorder="1"/>
    <xf numFmtId="0" fontId="12" fillId="6" borderId="8" xfId="0" applyFont="1" applyFill="1" applyBorder="1"/>
    <xf numFmtId="0" fontId="10" fillId="6" borderId="74" xfId="0" applyFont="1" applyFill="1" applyBorder="1"/>
    <xf numFmtId="0" fontId="14" fillId="0" borderId="0" xfId="4" applyFont="1" applyFill="1"/>
    <xf numFmtId="0" fontId="7" fillId="0" borderId="0" xfId="4" applyFill="1"/>
    <xf numFmtId="0" fontId="7" fillId="0" borderId="0" xfId="4" applyFill="1" applyAlignment="1">
      <alignment horizontal="center"/>
    </xf>
    <xf numFmtId="0" fontId="0" fillId="0" borderId="0" xfId="0" applyAlignment="1">
      <alignment vertical="top" wrapText="1"/>
    </xf>
    <xf numFmtId="0" fontId="16" fillId="0" borderId="0" xfId="0" applyFont="1" applyAlignment="1">
      <alignment vertical="top" wrapText="1"/>
    </xf>
    <xf numFmtId="0" fontId="12" fillId="0" borderId="0" xfId="0" applyFont="1" applyAlignment="1">
      <alignment vertical="top" wrapText="1"/>
    </xf>
    <xf numFmtId="4" fontId="4" fillId="4" borderId="57" xfId="0" applyNumberFormat="1" applyFont="1" applyFill="1" applyBorder="1" applyAlignment="1">
      <alignment horizontal="center" vertical="top" wrapText="1"/>
    </xf>
    <xf numFmtId="4" fontId="22" fillId="0" borderId="64" xfId="0" applyNumberFormat="1" applyFont="1" applyFill="1" applyBorder="1" applyAlignment="1">
      <alignment vertical="top" wrapText="1"/>
    </xf>
    <xf numFmtId="0" fontId="6" fillId="6" borderId="8" xfId="0" applyFont="1" applyFill="1" applyBorder="1" applyAlignment="1">
      <alignment vertical="top" wrapText="1"/>
    </xf>
    <xf numFmtId="0" fontId="6" fillId="6" borderId="0" xfId="0" applyFont="1" applyFill="1"/>
    <xf numFmtId="0" fontId="3" fillId="9" borderId="0" xfId="0" applyFont="1" applyFill="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3" fillId="0" borderId="1" xfId="0" applyFont="1" applyBorder="1" applyAlignment="1">
      <alignment vertical="top" wrapText="1"/>
    </xf>
    <xf numFmtId="0" fontId="0" fillId="0" borderId="4" xfId="0" applyBorder="1" applyAlignment="1">
      <alignment vertical="top" wrapText="1"/>
    </xf>
    <xf numFmtId="0" fontId="0" fillId="0" borderId="4" xfId="0" applyBorder="1"/>
    <xf numFmtId="0" fontId="6" fillId="0" borderId="53" xfId="0" applyNumberFormat="1" applyFont="1" applyBorder="1" applyAlignment="1">
      <alignment wrapText="1"/>
    </xf>
    <xf numFmtId="0" fontId="6" fillId="13" borderId="1" xfId="0" applyFont="1" applyFill="1" applyBorder="1"/>
    <xf numFmtId="0" fontId="0" fillId="8" borderId="4" xfId="0" applyFill="1" applyBorder="1" applyAlignment="1">
      <alignment vertical="top" wrapText="1"/>
    </xf>
    <xf numFmtId="0" fontId="3" fillId="14" borderId="4" xfId="0" applyFont="1" applyFill="1" applyBorder="1" applyAlignment="1">
      <alignment vertical="top" wrapText="1"/>
    </xf>
    <xf numFmtId="0" fontId="6" fillId="8" borderId="4" xfId="0" applyFont="1" applyFill="1" applyBorder="1" applyAlignment="1">
      <alignment vertical="top" wrapText="1"/>
    </xf>
    <xf numFmtId="0" fontId="6" fillId="14" borderId="4" xfId="0" applyFont="1" applyFill="1" applyBorder="1" applyAlignment="1">
      <alignment vertical="top" wrapText="1"/>
    </xf>
    <xf numFmtId="0" fontId="6" fillId="0" borderId="4" xfId="0" applyFont="1" applyBorder="1" applyAlignment="1">
      <alignment horizontal="center" vertical="top"/>
    </xf>
    <xf numFmtId="0" fontId="6" fillId="0" borderId="4" xfId="0" applyFont="1" applyFill="1" applyBorder="1" applyAlignment="1">
      <alignment vertical="top" wrapText="1"/>
    </xf>
    <xf numFmtId="2" fontId="0" fillId="0" borderId="1" xfId="0" applyNumberFormat="1" applyBorder="1"/>
    <xf numFmtId="2" fontId="0" fillId="0" borderId="0" xfId="0" applyNumberFormat="1"/>
    <xf numFmtId="0" fontId="3" fillId="12" borderId="1" xfId="0" applyFont="1" applyFill="1" applyBorder="1" applyAlignment="1">
      <alignment wrapText="1"/>
    </xf>
    <xf numFmtId="0" fontId="0" fillId="0" borderId="1" xfId="0" applyBorder="1" applyAlignment="1">
      <alignment horizontal="center"/>
    </xf>
    <xf numFmtId="0" fontId="10" fillId="0" borderId="0" xfId="4" applyFont="1" applyFill="1"/>
    <xf numFmtId="0" fontId="3" fillId="0" borderId="37" xfId="0" applyNumberFormat="1" applyFont="1" applyBorder="1" applyAlignment="1">
      <alignment vertical="center"/>
    </xf>
    <xf numFmtId="0" fontId="3" fillId="0" borderId="42" xfId="0" applyNumberFormat="1" applyFont="1" applyBorder="1" applyAlignment="1">
      <alignment vertical="center"/>
    </xf>
    <xf numFmtId="0" fontId="3" fillId="0" borderId="47" xfId="0" applyNumberFormat="1" applyFont="1" applyBorder="1" applyAlignment="1">
      <alignment vertical="center"/>
    </xf>
    <xf numFmtId="0" fontId="3" fillId="0" borderId="6" xfId="0" applyNumberFormat="1" applyFont="1" applyBorder="1"/>
    <xf numFmtId="0" fontId="3" fillId="0" borderId="0" xfId="10" applyNumberFormat="1" applyFont="1"/>
    <xf numFmtId="49" fontId="0" fillId="0" borderId="6" xfId="0" applyNumberFormat="1" applyBorder="1" applyAlignment="1">
      <alignment horizontal="right"/>
    </xf>
    <xf numFmtId="49" fontId="3" fillId="0" borderId="6" xfId="0" applyNumberFormat="1" applyFont="1" applyBorder="1" applyAlignment="1">
      <alignment horizontal="right"/>
    </xf>
    <xf numFmtId="0" fontId="3" fillId="5" borderId="6" xfId="10" applyNumberFormat="1" applyFont="1" applyFill="1" applyBorder="1"/>
    <xf numFmtId="0" fontId="0" fillId="0" borderId="6" xfId="0" applyNumberFormat="1" applyFill="1" applyBorder="1"/>
    <xf numFmtId="0" fontId="3" fillId="0" borderId="6" xfId="0" applyNumberFormat="1" applyFont="1" applyFill="1" applyBorder="1"/>
    <xf numFmtId="0" fontId="3" fillId="5" borderId="1" xfId="10" applyNumberFormat="1" applyFont="1" applyFill="1" applyBorder="1"/>
    <xf numFmtId="0" fontId="6" fillId="5" borderId="1" xfId="10" applyNumberFormat="1" applyFont="1" applyFill="1" applyBorder="1"/>
    <xf numFmtId="0" fontId="6" fillId="5" borderId="1" xfId="9" applyNumberFormat="1" applyFont="1" applyFill="1" applyBorder="1"/>
    <xf numFmtId="0" fontId="6" fillId="5" borderId="1" xfId="10" applyNumberFormat="1" applyFont="1" applyFill="1" applyBorder="1" applyAlignment="1"/>
    <xf numFmtId="0" fontId="6" fillId="0" borderId="0" xfId="10" applyNumberFormat="1" applyFont="1" applyFill="1" applyBorder="1" applyAlignment="1"/>
    <xf numFmtId="0" fontId="0" fillId="0" borderId="0" xfId="10" applyNumberFormat="1" applyFont="1" applyFill="1" applyBorder="1"/>
    <xf numFmtId="0" fontId="3" fillId="0" borderId="0" xfId="10" applyNumberFormat="1" applyFont="1" applyFill="1" applyBorder="1"/>
    <xf numFmtId="0" fontId="21" fillId="0" borderId="0" xfId="0" applyNumberFormat="1" applyFont="1" applyAlignment="1">
      <alignment vertical="center"/>
    </xf>
    <xf numFmtId="43" fontId="6" fillId="5" borderId="1" xfId="1" applyFont="1" applyFill="1" applyBorder="1" applyAlignment="1"/>
    <xf numFmtId="43" fontId="6" fillId="6" borderId="1" xfId="1" applyFont="1" applyFill="1" applyBorder="1"/>
    <xf numFmtId="0" fontId="19" fillId="0" borderId="0" xfId="0" applyNumberFormat="1" applyFont="1" applyFill="1" applyBorder="1"/>
    <xf numFmtId="9" fontId="3" fillId="6" borderId="6" xfId="9" applyFont="1" applyFill="1" applyBorder="1"/>
    <xf numFmtId="0" fontId="0" fillId="0" borderId="0" xfId="0" applyNumberFormat="1" applyFill="1" applyAlignment="1">
      <alignment wrapText="1"/>
    </xf>
    <xf numFmtId="0" fontId="0" fillId="0" borderId="0" xfId="0" applyFill="1" applyAlignment="1">
      <alignment wrapText="1"/>
    </xf>
    <xf numFmtId="0" fontId="0" fillId="0" borderId="0" xfId="0" applyNumberFormat="1" applyFill="1"/>
    <xf numFmtId="0" fontId="0" fillId="0" borderId="0" xfId="0" applyFill="1"/>
    <xf numFmtId="169" fontId="6" fillId="6" borderId="1" xfId="1" applyNumberFormat="1" applyFont="1" applyFill="1" applyBorder="1"/>
    <xf numFmtId="1" fontId="3" fillId="5" borderId="6" xfId="10" applyNumberFormat="1" applyFont="1" applyFill="1" applyBorder="1"/>
    <xf numFmtId="4" fontId="3" fillId="15" borderId="41" xfId="0" applyNumberFormat="1" applyFont="1" applyFill="1" applyBorder="1" applyAlignment="1">
      <alignment vertical="center"/>
    </xf>
    <xf numFmtId="0" fontId="32" fillId="3" borderId="52" xfId="4" applyNumberFormat="1" applyFont="1" applyFill="1" applyBorder="1" applyAlignment="1">
      <alignment vertical="center"/>
    </xf>
    <xf numFmtId="0" fontId="32" fillId="3" borderId="52" xfId="4" applyNumberFormat="1" applyFont="1" applyFill="1" applyBorder="1" applyAlignment="1">
      <alignment vertical="center" wrapText="1"/>
    </xf>
    <xf numFmtId="0" fontId="32" fillId="10" borderId="52" xfId="4" applyNumberFormat="1" applyFont="1" applyFill="1" applyBorder="1" applyAlignment="1">
      <alignment vertical="center" wrapText="1"/>
    </xf>
    <xf numFmtId="0" fontId="32" fillId="3" borderId="52" xfId="4" applyNumberFormat="1" applyFont="1" applyFill="1" applyBorder="1" applyAlignment="1">
      <alignment horizontal="center" vertical="center" wrapText="1"/>
    </xf>
    <xf numFmtId="49" fontId="31" fillId="0" borderId="90" xfId="4" applyNumberFormat="1" applyFont="1" applyBorder="1" applyAlignment="1"/>
    <xf numFmtId="49" fontId="31" fillId="6" borderId="90" xfId="4" applyNumberFormat="1" applyFont="1" applyFill="1" applyBorder="1" applyAlignment="1"/>
    <xf numFmtId="49" fontId="31" fillId="0" borderId="94" xfId="4" applyNumberFormat="1" applyFont="1" applyBorder="1" applyAlignment="1"/>
    <xf numFmtId="49" fontId="33" fillId="0" borderId="90" xfId="4" applyNumberFormat="1" applyFont="1" applyBorder="1" applyAlignment="1"/>
    <xf numFmtId="49" fontId="31" fillId="0" borderId="89" xfId="4" applyNumberFormat="1" applyFont="1" applyBorder="1" applyAlignment="1"/>
    <xf numFmtId="4" fontId="6" fillId="2" borderId="53" xfId="4" applyNumberFormat="1" applyFont="1" applyFill="1" applyBorder="1"/>
    <xf numFmtId="4" fontId="6" fillId="2" borderId="54" xfId="4" applyNumberFormat="1" applyFont="1" applyFill="1" applyBorder="1"/>
    <xf numFmtId="49" fontId="33" fillId="0" borderId="96" xfId="4" applyNumberFormat="1" applyFont="1" applyBorder="1" applyAlignment="1"/>
    <xf numFmtId="49" fontId="33" fillId="0" borderId="98" xfId="4" applyNumberFormat="1" applyFont="1" applyBorder="1" applyAlignment="1"/>
    <xf numFmtId="49" fontId="31" fillId="0" borderId="98" xfId="4" applyNumberFormat="1" applyFont="1" applyBorder="1" applyAlignment="1"/>
    <xf numFmtId="49" fontId="31" fillId="6" borderId="94" xfId="4" applyNumberFormat="1" applyFont="1" applyFill="1" applyBorder="1" applyAlignment="1"/>
    <xf numFmtId="4" fontId="31" fillId="15" borderId="100" xfId="4" applyNumberFormat="1" applyFont="1" applyFill="1" applyBorder="1" applyAlignment="1"/>
    <xf numFmtId="43" fontId="31" fillId="2" borderId="57" xfId="1" applyNumberFormat="1" applyFont="1" applyFill="1" applyBorder="1" applyAlignment="1">
      <alignment horizontal="right"/>
    </xf>
    <xf numFmtId="43" fontId="31" fillId="2" borderId="93" xfId="1" applyNumberFormat="1" applyFont="1" applyFill="1" applyBorder="1" applyAlignment="1">
      <alignment horizontal="right"/>
    </xf>
    <xf numFmtId="43" fontId="31" fillId="2" borderId="79" xfId="1" applyNumberFormat="1" applyFont="1" applyFill="1" applyBorder="1" applyAlignment="1">
      <alignment horizontal="right"/>
    </xf>
    <xf numFmtId="4" fontId="6" fillId="2" borderId="82" xfId="4" applyNumberFormat="1" applyFont="1" applyFill="1" applyBorder="1"/>
    <xf numFmtId="4" fontId="11" fillId="2" borderId="23" xfId="4" applyNumberFormat="1" applyFont="1" applyFill="1" applyBorder="1" applyAlignment="1"/>
    <xf numFmtId="4" fontId="11" fillId="2" borderId="7" xfId="4" applyNumberFormat="1" applyFont="1" applyFill="1" applyBorder="1" applyAlignment="1"/>
    <xf numFmtId="4" fontId="11" fillId="2" borderId="99" xfId="4" applyNumberFormat="1" applyFont="1" applyFill="1" applyBorder="1" applyAlignment="1"/>
    <xf numFmtId="4" fontId="11" fillId="2" borderId="73" xfId="4" applyNumberFormat="1" applyFont="1" applyFill="1" applyBorder="1" applyAlignment="1"/>
    <xf numFmtId="0" fontId="3" fillId="0" borderId="0" xfId="4" applyFont="1" applyFill="1" applyAlignment="1">
      <alignment vertical="center"/>
    </xf>
    <xf numFmtId="0" fontId="32" fillId="3" borderId="75" xfId="4" applyNumberFormat="1" applyFont="1" applyFill="1" applyBorder="1" applyAlignment="1">
      <alignment horizontal="center" vertical="center" wrapText="1"/>
    </xf>
    <xf numFmtId="49" fontId="31" fillId="0" borderId="101" xfId="4" applyNumberFormat="1" applyFont="1" applyBorder="1" applyAlignment="1"/>
    <xf numFmtId="49" fontId="31" fillId="6" borderId="101" xfId="4" applyNumberFormat="1" applyFont="1" applyFill="1" applyBorder="1" applyAlignment="1"/>
    <xf numFmtId="0" fontId="32" fillId="3" borderId="23" xfId="4" applyNumberFormat="1" applyFont="1" applyFill="1" applyBorder="1" applyAlignment="1">
      <alignment vertical="center" wrapText="1"/>
    </xf>
    <xf numFmtId="0" fontId="32" fillId="3" borderId="24" xfId="4" applyNumberFormat="1" applyFont="1" applyFill="1" applyBorder="1" applyAlignment="1">
      <alignment horizontal="center" vertical="center"/>
    </xf>
    <xf numFmtId="0" fontId="32" fillId="3" borderId="55" xfId="4" applyNumberFormat="1" applyFont="1" applyFill="1" applyBorder="1" applyAlignment="1">
      <alignment horizontal="center" vertical="center"/>
    </xf>
    <xf numFmtId="4" fontId="31" fillId="2" borderId="25" xfId="4" applyNumberFormat="1" applyFont="1" applyFill="1" applyBorder="1" applyAlignment="1"/>
    <xf numFmtId="4" fontId="31" fillId="2" borderId="72" xfId="4" applyNumberFormat="1" applyFont="1" applyFill="1" applyBorder="1" applyAlignment="1"/>
    <xf numFmtId="4" fontId="31" fillId="2" borderId="88" xfId="4" applyNumberFormat="1" applyFont="1" applyFill="1" applyBorder="1" applyAlignment="1"/>
    <xf numFmtId="0" fontId="32" fillId="10" borderId="52" xfId="4" applyNumberFormat="1" applyFont="1" applyFill="1" applyBorder="1" applyAlignment="1">
      <alignment horizontal="center" vertical="center" wrapText="1"/>
    </xf>
    <xf numFmtId="4" fontId="11" fillId="2" borderId="66" xfId="4" applyNumberFormat="1" applyFont="1" applyFill="1" applyBorder="1" applyAlignment="1"/>
    <xf numFmtId="4" fontId="7" fillId="0" borderId="0" xfId="4" applyNumberFormat="1"/>
    <xf numFmtId="0" fontId="22" fillId="0" borderId="51" xfId="4" applyFont="1" applyBorder="1"/>
    <xf numFmtId="4" fontId="22" fillId="0" borderId="51" xfId="4" applyNumberFormat="1" applyFont="1" applyBorder="1"/>
    <xf numFmtId="0" fontId="32" fillId="16" borderId="71" xfId="4" applyNumberFormat="1" applyFont="1" applyFill="1" applyBorder="1" applyAlignment="1">
      <alignment horizontal="center" vertical="center" wrapText="1"/>
    </xf>
    <xf numFmtId="0" fontId="32" fillId="16" borderId="25" xfId="4" applyNumberFormat="1" applyFont="1" applyFill="1" applyBorder="1" applyAlignment="1">
      <alignment vertical="center" wrapText="1"/>
    </xf>
    <xf numFmtId="4" fontId="11" fillId="2" borderId="57" xfId="4" applyNumberFormat="1" applyFont="1" applyFill="1" applyBorder="1" applyAlignment="1"/>
    <xf numFmtId="4" fontId="11" fillId="2" borderId="93" xfId="4" applyNumberFormat="1" applyFont="1" applyFill="1" applyBorder="1" applyAlignment="1"/>
    <xf numFmtId="4" fontId="11" fillId="2" borderId="79" xfId="4" applyNumberFormat="1" applyFont="1" applyFill="1" applyBorder="1" applyAlignment="1"/>
    <xf numFmtId="4" fontId="11" fillId="2" borderId="16" xfId="4" applyNumberFormat="1" applyFont="1" applyFill="1" applyBorder="1" applyAlignment="1"/>
    <xf numFmtId="4" fontId="11" fillId="2" borderId="102" xfId="4" applyNumberFormat="1" applyFont="1" applyFill="1" applyBorder="1" applyAlignment="1"/>
    <xf numFmtId="4" fontId="31" fillId="2" borderId="24" xfId="4" applyNumberFormat="1" applyFont="1" applyFill="1" applyBorder="1" applyAlignment="1"/>
    <xf numFmtId="4" fontId="11" fillId="2" borderId="26" xfId="4" applyNumberFormat="1" applyFont="1" applyFill="1" applyBorder="1" applyAlignment="1"/>
    <xf numFmtId="0" fontId="30" fillId="6" borderId="0" xfId="4" applyFont="1" applyFill="1"/>
    <xf numFmtId="0" fontId="10" fillId="6" borderId="0" xfId="4" applyFont="1" applyFill="1"/>
    <xf numFmtId="0" fontId="7" fillId="6" borderId="0" xfId="4" applyFill="1"/>
    <xf numFmtId="0" fontId="10" fillId="6" borderId="0" xfId="4" applyFont="1" applyFill="1" applyAlignment="1">
      <alignment horizontal="left" vertical="center"/>
    </xf>
    <xf numFmtId="0" fontId="7" fillId="6" borderId="0" xfId="4" applyFill="1" applyAlignment="1">
      <alignment horizontal="left" vertical="center"/>
    </xf>
    <xf numFmtId="0" fontId="0" fillId="0" borderId="1" xfId="0" applyBorder="1" applyAlignment="1">
      <alignment horizontal="left" wrapText="1"/>
    </xf>
    <xf numFmtId="0" fontId="0" fillId="0" borderId="6" xfId="0" applyBorder="1" applyAlignment="1">
      <alignment horizontal="left" wrapText="1"/>
    </xf>
    <xf numFmtId="0" fontId="22" fillId="6" borderId="0" xfId="0" applyFont="1" applyFill="1" applyAlignment="1">
      <alignment vertical="top" wrapText="1"/>
    </xf>
    <xf numFmtId="4" fontId="31" fillId="0" borderId="105" xfId="4" applyNumberFormat="1" applyFont="1" applyBorder="1" applyAlignment="1"/>
    <xf numFmtId="4" fontId="31" fillId="0" borderId="107" xfId="4" applyNumberFormat="1" applyFont="1" applyBorder="1" applyAlignment="1"/>
    <xf numFmtId="4" fontId="31" fillId="0" borderId="103" xfId="4" applyNumberFormat="1" applyFont="1" applyBorder="1" applyAlignment="1"/>
    <xf numFmtId="4" fontId="31" fillId="0" borderId="108" xfId="4" applyNumberFormat="1" applyFont="1" applyFill="1" applyBorder="1" applyAlignment="1"/>
    <xf numFmtId="4" fontId="31" fillId="0" borderId="108" xfId="4" applyNumberFormat="1" applyFont="1" applyBorder="1" applyAlignment="1"/>
    <xf numFmtId="4" fontId="31" fillId="0" borderId="104" xfId="4" applyNumberFormat="1" applyFont="1" applyBorder="1" applyAlignment="1"/>
    <xf numFmtId="4" fontId="31" fillId="0" borderId="109" xfId="4" applyNumberFormat="1" applyFont="1" applyBorder="1" applyAlignment="1"/>
    <xf numFmtId="4" fontId="31" fillId="0" borderId="110" xfId="4" applyNumberFormat="1" applyFont="1" applyFill="1" applyBorder="1" applyAlignment="1"/>
    <xf numFmtId="4" fontId="31" fillId="0" borderId="107" xfId="4" applyNumberFormat="1" applyFont="1" applyFill="1" applyBorder="1" applyAlignment="1"/>
    <xf numFmtId="0" fontId="35" fillId="3" borderId="22" xfId="4" applyNumberFormat="1" applyFont="1" applyFill="1" applyBorder="1" applyAlignment="1">
      <alignment horizontal="center" vertical="center" wrapText="1"/>
    </xf>
    <xf numFmtId="4" fontId="31" fillId="0" borderId="113" xfId="4" applyNumberFormat="1" applyFont="1" applyBorder="1" applyAlignment="1"/>
    <xf numFmtId="4" fontId="31" fillId="0" borderId="114" xfId="4" applyNumberFormat="1" applyFont="1" applyBorder="1" applyAlignment="1"/>
    <xf numFmtId="4" fontId="31" fillId="6" borderId="114" xfId="4" applyNumberFormat="1" applyFont="1" applyFill="1" applyBorder="1" applyAlignment="1"/>
    <xf numFmtId="4" fontId="31" fillId="0" borderId="115" xfId="4" applyNumberFormat="1" applyFont="1" applyBorder="1" applyAlignment="1"/>
    <xf numFmtId="4" fontId="31" fillId="0" borderId="114" xfId="4" applyNumberFormat="1" applyFont="1" applyFill="1" applyBorder="1" applyAlignment="1"/>
    <xf numFmtId="4" fontId="31" fillId="0" borderId="113" xfId="4" applyNumberFormat="1" applyFont="1" applyFill="1" applyBorder="1" applyAlignment="1"/>
    <xf numFmtId="0" fontId="35" fillId="3" borderId="8" xfId="4" applyNumberFormat="1" applyFont="1" applyFill="1" applyBorder="1" applyAlignment="1">
      <alignment horizontal="center" vertical="center" wrapText="1"/>
    </xf>
    <xf numFmtId="0" fontId="32" fillId="3" borderId="54" xfId="4" applyNumberFormat="1" applyFont="1" applyFill="1" applyBorder="1" applyAlignment="1">
      <alignment horizontal="center" vertical="center" wrapText="1"/>
    </xf>
    <xf numFmtId="0" fontId="32" fillId="3" borderId="118" xfId="4" applyNumberFormat="1" applyFont="1" applyFill="1" applyBorder="1" applyAlignment="1">
      <alignment horizontal="center" vertical="center" wrapText="1"/>
    </xf>
    <xf numFmtId="4" fontId="31" fillId="0" borderId="118" xfId="4" applyNumberFormat="1" applyFont="1" applyFill="1" applyBorder="1" applyAlignment="1"/>
    <xf numFmtId="4" fontId="31" fillId="0" borderId="119" xfId="4" applyNumberFormat="1" applyFont="1" applyFill="1" applyBorder="1" applyAlignment="1"/>
    <xf numFmtId="4" fontId="31" fillId="0" borderId="120" xfId="4" applyNumberFormat="1" applyFont="1" applyFill="1" applyBorder="1" applyAlignment="1"/>
    <xf numFmtId="4" fontId="31" fillId="0" borderId="13" xfId="4" applyNumberFormat="1" applyFont="1" applyFill="1" applyBorder="1" applyAlignment="1"/>
    <xf numFmtId="0" fontId="32" fillId="3" borderId="57" xfId="4" applyNumberFormat="1" applyFont="1" applyFill="1" applyBorder="1" applyAlignment="1">
      <alignment vertical="center" wrapText="1"/>
    </xf>
    <xf numFmtId="4" fontId="11" fillId="2" borderId="69" xfId="4" applyNumberFormat="1" applyFont="1" applyFill="1" applyBorder="1" applyAlignment="1"/>
    <xf numFmtId="4" fontId="31" fillId="2" borderId="65" xfId="4" applyNumberFormat="1" applyFont="1" applyFill="1" applyBorder="1" applyAlignment="1"/>
    <xf numFmtId="4" fontId="31" fillId="2" borderId="68" xfId="4" applyNumberFormat="1" applyFont="1" applyFill="1" applyBorder="1" applyAlignment="1"/>
    <xf numFmtId="4" fontId="31" fillId="2" borderId="121" xfId="4" applyNumberFormat="1" applyFont="1" applyFill="1" applyBorder="1" applyAlignment="1"/>
    <xf numFmtId="4" fontId="31" fillId="2" borderId="106" xfId="4" applyNumberFormat="1" applyFont="1" applyFill="1" applyBorder="1" applyAlignment="1"/>
    <xf numFmtId="4" fontId="6" fillId="17" borderId="82" xfId="4" applyNumberFormat="1" applyFont="1" applyFill="1" applyBorder="1"/>
    <xf numFmtId="0" fontId="10" fillId="6" borderId="0" xfId="4" applyFont="1" applyFill="1" applyAlignment="1">
      <alignment horizontal="center"/>
    </xf>
    <xf numFmtId="0" fontId="19" fillId="0" borderId="65" xfId="0" applyFont="1" applyBorder="1"/>
    <xf numFmtId="0" fontId="19" fillId="0" borderId="86" xfId="0" applyFont="1" applyBorder="1"/>
    <xf numFmtId="0" fontId="19" fillId="0" borderId="0" xfId="0" applyFont="1" applyFill="1" applyBorder="1"/>
    <xf numFmtId="0" fontId="6" fillId="6" borderId="0" xfId="0" applyFont="1" applyFill="1" applyBorder="1"/>
    <xf numFmtId="49" fontId="41" fillId="0" borderId="94" xfId="4" applyNumberFormat="1" applyFont="1" applyBorder="1" applyAlignment="1">
      <alignment horizontal="center"/>
    </xf>
    <xf numFmtId="49" fontId="41" fillId="0" borderId="90" xfId="4" applyNumberFormat="1" applyFont="1" applyBorder="1" applyAlignment="1">
      <alignment horizontal="center"/>
    </xf>
    <xf numFmtId="49" fontId="41" fillId="6" borderId="90" xfId="4" applyNumberFormat="1" applyFont="1" applyFill="1" applyBorder="1" applyAlignment="1">
      <alignment horizontal="center"/>
    </xf>
    <xf numFmtId="49" fontId="41" fillId="0" borderId="98" xfId="4" applyNumberFormat="1" applyFont="1" applyBorder="1" applyAlignment="1">
      <alignment horizontal="center"/>
    </xf>
    <xf numFmtId="49" fontId="41" fillId="0" borderId="96" xfId="4" applyNumberFormat="1" applyFont="1" applyBorder="1" applyAlignment="1">
      <alignment horizontal="center"/>
    </xf>
    <xf numFmtId="49" fontId="41" fillId="0" borderId="89" xfId="4" applyNumberFormat="1" applyFont="1" applyBorder="1" applyAlignment="1">
      <alignment horizontal="center"/>
    </xf>
    <xf numFmtId="0" fontId="21" fillId="0" borderId="15" xfId="4" applyFont="1" applyBorder="1" applyAlignment="1">
      <alignment horizontal="center"/>
    </xf>
    <xf numFmtId="0" fontId="31" fillId="0" borderId="57" xfId="4" applyNumberFormat="1" applyFont="1" applyBorder="1" applyAlignment="1"/>
    <xf numFmtId="0" fontId="31" fillId="0" borderId="16" xfId="4" applyNumberFormat="1" applyFont="1" applyBorder="1" applyAlignment="1"/>
    <xf numFmtId="0" fontId="31" fillId="0" borderId="102" xfId="4" applyNumberFormat="1" applyFont="1" applyBorder="1" applyAlignment="1"/>
    <xf numFmtId="4" fontId="11" fillId="15" borderId="9" xfId="4" applyNumberFormat="1" applyFont="1" applyFill="1" applyBorder="1" applyAlignment="1"/>
    <xf numFmtId="0" fontId="31" fillId="0" borderId="81" xfId="4" applyNumberFormat="1" applyFont="1" applyBorder="1" applyAlignment="1"/>
    <xf numFmtId="4" fontId="31" fillId="2" borderId="122" xfId="4" applyNumberFormat="1" applyFont="1" applyFill="1" applyBorder="1" applyAlignment="1"/>
    <xf numFmtId="4" fontId="31" fillId="2" borderId="86" xfId="4" applyNumberFormat="1" applyFont="1" applyFill="1" applyBorder="1" applyAlignment="1"/>
    <xf numFmtId="4" fontId="31" fillId="2" borderId="123" xfId="4" applyNumberFormat="1" applyFont="1" applyFill="1" applyBorder="1" applyAlignment="1"/>
    <xf numFmtId="4" fontId="31" fillId="2" borderId="35" xfId="4" applyNumberFormat="1" applyFont="1" applyFill="1" applyBorder="1" applyAlignment="1"/>
    <xf numFmtId="0" fontId="0" fillId="0" borderId="12" xfId="0" applyBorder="1" applyAlignment="1">
      <alignment horizontal="center"/>
    </xf>
    <xf numFmtId="43" fontId="11" fillId="2" borderId="57" xfId="1" applyNumberFormat="1" applyFont="1" applyFill="1" applyBorder="1" applyAlignment="1">
      <alignment horizontal="right"/>
    </xf>
    <xf numFmtId="43" fontId="11" fillId="2" borderId="93" xfId="1" applyNumberFormat="1" applyFont="1" applyFill="1" applyBorder="1" applyAlignment="1">
      <alignment horizontal="right"/>
    </xf>
    <xf numFmtId="43" fontId="11" fillId="2" borderId="79" xfId="1" applyNumberFormat="1" applyFont="1" applyFill="1" applyBorder="1" applyAlignment="1">
      <alignment horizontal="right"/>
    </xf>
    <xf numFmtId="4" fontId="6" fillId="18" borderId="82" xfId="4" applyNumberFormat="1" applyFont="1" applyFill="1" applyBorder="1"/>
    <xf numFmtId="4" fontId="6" fillId="18" borderId="25" xfId="4" applyNumberFormat="1" applyFont="1" applyFill="1" applyBorder="1"/>
    <xf numFmtId="4" fontId="6" fillId="18" borderId="23" xfId="4" applyNumberFormat="1" applyFont="1" applyFill="1" applyBorder="1"/>
    <xf numFmtId="4" fontId="6" fillId="18" borderId="8" xfId="4" applyNumberFormat="1" applyFont="1" applyFill="1" applyBorder="1"/>
    <xf numFmtId="4" fontId="31" fillId="15" borderId="99" xfId="4" applyNumberFormat="1" applyFont="1" applyFill="1" applyBorder="1" applyAlignment="1"/>
    <xf numFmtId="4" fontId="11" fillId="2" borderId="9" xfId="4" applyNumberFormat="1" applyFont="1" applyFill="1" applyBorder="1" applyAlignment="1"/>
    <xf numFmtId="4" fontId="31" fillId="2" borderId="36" xfId="4" applyNumberFormat="1" applyFont="1" applyFill="1" applyBorder="1" applyAlignment="1"/>
    <xf numFmtId="4" fontId="11" fillId="2" borderId="32" xfId="4" applyNumberFormat="1" applyFont="1" applyFill="1" applyBorder="1" applyAlignment="1"/>
    <xf numFmtId="4" fontId="31" fillId="2" borderId="124" xfId="4" applyNumberFormat="1" applyFont="1" applyFill="1" applyBorder="1" applyAlignment="1"/>
    <xf numFmtId="0" fontId="15" fillId="0" borderId="0" xfId="4" applyFont="1" applyFill="1"/>
    <xf numFmtId="0" fontId="15" fillId="6" borderId="0" xfId="4" applyFont="1" applyFill="1" applyAlignment="1">
      <alignment horizontal="left" vertical="center"/>
    </xf>
    <xf numFmtId="0" fontId="5" fillId="6" borderId="0" xfId="4" applyFont="1" applyFill="1" applyAlignment="1">
      <alignment horizontal="left" vertical="center"/>
    </xf>
    <xf numFmtId="0" fontId="12" fillId="0" borderId="0" xfId="4" applyFont="1" applyFill="1" applyBorder="1" applyAlignment="1">
      <alignment horizontal="center"/>
    </xf>
    <xf numFmtId="4" fontId="31" fillId="0" borderId="23" xfId="4" applyNumberFormat="1" applyFont="1" applyBorder="1" applyAlignment="1"/>
    <xf numFmtId="4" fontId="31" fillId="0" borderId="7" xfId="4" applyNumberFormat="1" applyFont="1" applyFill="1" applyBorder="1" applyAlignment="1"/>
    <xf numFmtId="4" fontId="31" fillId="0" borderId="23" xfId="4" applyNumberFormat="1" applyFont="1" applyFill="1" applyBorder="1" applyAlignment="1"/>
    <xf numFmtId="4" fontId="31" fillId="0" borderId="7" xfId="4" applyNumberFormat="1" applyFont="1" applyBorder="1" applyAlignment="1"/>
    <xf numFmtId="4" fontId="31" fillId="0" borderId="117" xfId="4" applyNumberFormat="1" applyFont="1" applyBorder="1" applyAlignment="1"/>
    <xf numFmtId="4" fontId="31" fillId="17" borderId="76" xfId="4" applyNumberFormat="1" applyFont="1" applyFill="1" applyBorder="1" applyAlignment="1">
      <alignment horizontal="right"/>
    </xf>
    <xf numFmtId="4" fontId="31" fillId="17" borderId="68" xfId="4" applyNumberFormat="1" applyFont="1" applyFill="1" applyBorder="1" applyAlignment="1">
      <alignment horizontal="right"/>
    </xf>
    <xf numFmtId="0" fontId="39" fillId="17" borderId="20" xfId="4" applyNumberFormat="1" applyFont="1" applyFill="1" applyBorder="1" applyAlignment="1">
      <alignment horizontal="center" vertical="center" wrapText="1"/>
    </xf>
    <xf numFmtId="0" fontId="22" fillId="0" borderId="0" xfId="4" applyFont="1" applyBorder="1"/>
    <xf numFmtId="4" fontId="22" fillId="0" borderId="0" xfId="4" applyNumberFormat="1" applyFont="1" applyBorder="1"/>
    <xf numFmtId="4" fontId="3" fillId="17" borderId="20" xfId="4" applyNumberFormat="1" applyFont="1" applyFill="1" applyBorder="1" applyAlignment="1">
      <alignment horizontal="center"/>
    </xf>
    <xf numFmtId="4" fontId="6" fillId="17" borderId="117" xfId="4" applyNumberFormat="1" applyFont="1" applyFill="1" applyBorder="1"/>
    <xf numFmtId="0" fontId="6" fillId="0" borderId="81" xfId="0" applyFont="1" applyFill="1" applyBorder="1" applyAlignment="1">
      <alignment horizontal="center"/>
    </xf>
    <xf numFmtId="0" fontId="6" fillId="0" borderId="26" xfId="4" applyNumberFormat="1" applyFont="1" applyFill="1" applyBorder="1" applyAlignment="1">
      <alignment horizontal="center" vertical="center"/>
    </xf>
    <xf numFmtId="0" fontId="18" fillId="15" borderId="57" xfId="4" applyNumberFormat="1" applyFont="1" applyFill="1" applyBorder="1" applyAlignment="1">
      <alignment horizontal="center" vertical="center" wrapText="1"/>
    </xf>
    <xf numFmtId="0" fontId="19" fillId="15" borderId="16" xfId="0" applyFont="1" applyFill="1" applyBorder="1" applyAlignment="1">
      <alignment wrapText="1"/>
    </xf>
    <xf numFmtId="0" fontId="19" fillId="15" borderId="81" xfId="0" applyFont="1" applyFill="1" applyBorder="1" applyAlignment="1">
      <alignment wrapText="1"/>
    </xf>
    <xf numFmtId="0" fontId="7" fillId="0" borderId="23" xfId="4" applyFill="1" applyBorder="1"/>
    <xf numFmtId="0" fontId="5" fillId="0" borderId="0" xfId="4" applyFont="1" applyFill="1" applyAlignment="1">
      <alignment wrapText="1"/>
    </xf>
    <xf numFmtId="0" fontId="14" fillId="0" borderId="0" xfId="4" applyFont="1" applyFill="1" applyAlignment="1">
      <alignment horizontal="center"/>
    </xf>
    <xf numFmtId="49" fontId="44" fillId="6" borderId="0" xfId="4" applyNumberFormat="1" applyFont="1" applyFill="1" applyBorder="1" applyAlignment="1"/>
    <xf numFmtId="0" fontId="12" fillId="15" borderId="0" xfId="4" applyFont="1" applyFill="1" applyAlignment="1">
      <alignment horizontal="left"/>
    </xf>
    <xf numFmtId="0" fontId="10" fillId="0" borderId="0" xfId="4" applyFont="1" applyFill="1" applyBorder="1" applyAlignment="1">
      <alignment vertical="top" wrapText="1"/>
    </xf>
    <xf numFmtId="0" fontId="7" fillId="0" borderId="51" xfId="4" applyBorder="1"/>
    <xf numFmtId="0" fontId="19" fillId="0" borderId="122" xfId="0" applyFont="1" applyBorder="1"/>
    <xf numFmtId="10" fontId="0" fillId="0" borderId="125" xfId="0" applyNumberFormat="1" applyBorder="1"/>
    <xf numFmtId="10" fontId="0" fillId="0" borderId="124" xfId="0" applyNumberFormat="1" applyBorder="1"/>
    <xf numFmtId="10" fontId="0" fillId="0" borderId="1" xfId="0" applyNumberFormat="1" applyBorder="1"/>
    <xf numFmtId="10" fontId="0" fillId="0" borderId="68" xfId="0" applyNumberFormat="1" applyBorder="1"/>
    <xf numFmtId="10" fontId="0" fillId="0" borderId="87" xfId="0" applyNumberFormat="1" applyBorder="1"/>
    <xf numFmtId="10" fontId="0" fillId="0" borderId="88" xfId="0" applyNumberFormat="1" applyBorder="1"/>
    <xf numFmtId="4" fontId="10" fillId="0" borderId="0" xfId="4" applyNumberFormat="1" applyFont="1"/>
    <xf numFmtId="4" fontId="3" fillId="0" borderId="1" xfId="4" applyNumberFormat="1" applyFont="1" applyBorder="1"/>
    <xf numFmtId="0" fontId="3" fillId="0" borderId="0" xfId="0" applyFont="1" applyFill="1"/>
    <xf numFmtId="0" fontId="0" fillId="6" borderId="0" xfId="0" applyFill="1"/>
    <xf numFmtId="4" fontId="31" fillId="6" borderId="105" xfId="4" applyNumberFormat="1" applyFont="1" applyFill="1" applyBorder="1" applyAlignment="1"/>
    <xf numFmtId="4" fontId="31" fillId="6" borderId="113" xfId="4" applyNumberFormat="1" applyFont="1" applyFill="1" applyBorder="1" applyAlignment="1"/>
    <xf numFmtId="49" fontId="41" fillId="6" borderId="94" xfId="4" applyNumberFormat="1" applyFont="1" applyFill="1" applyBorder="1" applyAlignment="1">
      <alignment horizontal="center"/>
    </xf>
    <xf numFmtId="0" fontId="31" fillId="6" borderId="94" xfId="4" applyNumberFormat="1" applyFont="1" applyFill="1" applyBorder="1" applyAlignment="1">
      <alignment horizontal="right"/>
    </xf>
    <xf numFmtId="49" fontId="31" fillId="0" borderId="90" xfId="4" applyNumberFormat="1" applyFont="1" applyFill="1" applyBorder="1" applyAlignment="1"/>
    <xf numFmtId="0" fontId="31" fillId="6" borderId="94" xfId="4" applyNumberFormat="1" applyFont="1" applyFill="1" applyBorder="1" applyAlignment="1"/>
    <xf numFmtId="0" fontId="31" fillId="0" borderId="90" xfId="4" applyNumberFormat="1" applyFont="1" applyFill="1" applyBorder="1" applyAlignment="1"/>
    <xf numFmtId="0" fontId="31" fillId="0" borderId="90" xfId="4" applyNumberFormat="1" applyFont="1" applyBorder="1" applyAlignment="1"/>
    <xf numFmtId="0" fontId="31" fillId="6" borderId="90" xfId="4" applyNumberFormat="1" applyFont="1" applyFill="1" applyBorder="1" applyAlignment="1"/>
    <xf numFmtId="0" fontId="31" fillId="0" borderId="98" xfId="4" applyNumberFormat="1" applyFont="1" applyBorder="1" applyAlignment="1"/>
    <xf numFmtId="0" fontId="33" fillId="0" borderId="90" xfId="4" applyNumberFormat="1" applyFont="1" applyBorder="1" applyAlignment="1"/>
    <xf numFmtId="0" fontId="33" fillId="0" borderId="98" xfId="4" applyNumberFormat="1" applyFont="1" applyBorder="1" applyAlignment="1"/>
    <xf numFmtId="0" fontId="33" fillId="0" borderId="96" xfId="4" applyNumberFormat="1" applyFont="1" applyBorder="1" applyAlignment="1"/>
    <xf numFmtId="0" fontId="31" fillId="0" borderId="89" xfId="4" applyNumberFormat="1" applyFont="1" applyBorder="1" applyAlignment="1"/>
    <xf numFmtId="0" fontId="7" fillId="0" borderId="15" xfId="4" applyNumberFormat="1" applyBorder="1"/>
    <xf numFmtId="170" fontId="31" fillId="6" borderId="94" xfId="4" applyNumberFormat="1" applyFont="1" applyFill="1" applyBorder="1" applyAlignment="1">
      <alignment horizontal="right"/>
    </xf>
    <xf numFmtId="170" fontId="31" fillId="6" borderId="90" xfId="4" applyNumberFormat="1" applyFont="1" applyFill="1" applyBorder="1" applyAlignment="1">
      <alignment horizontal="right"/>
    </xf>
    <xf numFmtId="170" fontId="31" fillId="0" borderId="90" xfId="4" applyNumberFormat="1" applyFont="1" applyBorder="1" applyAlignment="1">
      <alignment horizontal="right"/>
    </xf>
    <xf numFmtId="170" fontId="31" fillId="0" borderId="98" xfId="4" applyNumberFormat="1" applyFont="1" applyBorder="1" applyAlignment="1">
      <alignment horizontal="right"/>
    </xf>
    <xf numFmtId="170" fontId="31" fillId="0" borderId="96" xfId="4" applyNumberFormat="1" applyFont="1" applyBorder="1" applyAlignment="1">
      <alignment horizontal="right"/>
    </xf>
    <xf numFmtId="170" fontId="33" fillId="0" borderId="90" xfId="4" applyNumberFormat="1" applyFont="1" applyBorder="1" applyAlignment="1">
      <alignment horizontal="right"/>
    </xf>
    <xf numFmtId="170" fontId="31" fillId="0" borderId="89" xfId="4" applyNumberFormat="1" applyFont="1" applyBorder="1" applyAlignment="1">
      <alignment horizontal="right"/>
    </xf>
    <xf numFmtId="170" fontId="7" fillId="0" borderId="15" xfId="4" applyNumberFormat="1" applyBorder="1"/>
    <xf numFmtId="0" fontId="31" fillId="0" borderId="91" xfId="4" applyNumberFormat="1" applyFont="1" applyBorder="1" applyAlignment="1"/>
    <xf numFmtId="0" fontId="31" fillId="0" borderId="75" xfId="4" applyNumberFormat="1" applyFont="1" applyBorder="1" applyAlignment="1"/>
    <xf numFmtId="0" fontId="31" fillId="0" borderId="1" xfId="4" applyNumberFormat="1" applyFont="1" applyBorder="1" applyAlignment="1"/>
    <xf numFmtId="0" fontId="31" fillId="0" borderId="92" xfId="4" applyNumberFormat="1" applyFont="1" applyBorder="1" applyAlignment="1"/>
    <xf numFmtId="0" fontId="31" fillId="0" borderId="97" xfId="4" applyNumberFormat="1" applyFont="1" applyBorder="1" applyAlignment="1"/>
    <xf numFmtId="0" fontId="31" fillId="0" borderId="95" xfId="4" applyNumberFormat="1" applyFont="1" applyBorder="1" applyAlignment="1"/>
    <xf numFmtId="0" fontId="31" fillId="0" borderId="127" xfId="4" applyNumberFormat="1" applyFont="1" applyBorder="1" applyAlignment="1"/>
    <xf numFmtId="0" fontId="31" fillId="6" borderId="127" xfId="4" applyNumberFormat="1" applyFont="1" applyFill="1" applyBorder="1" applyAlignment="1"/>
    <xf numFmtId="49" fontId="41" fillId="0" borderId="90" xfId="4" applyNumberFormat="1" applyFont="1" applyFill="1" applyBorder="1" applyAlignment="1">
      <alignment horizontal="center"/>
    </xf>
    <xf numFmtId="170" fontId="31" fillId="0" borderId="90" xfId="4" applyNumberFormat="1" applyFont="1" applyFill="1" applyBorder="1" applyAlignment="1">
      <alignment horizontal="right"/>
    </xf>
    <xf numFmtId="0" fontId="47" fillId="17" borderId="74" xfId="4" applyNumberFormat="1" applyFont="1" applyFill="1" applyBorder="1" applyAlignment="1">
      <alignment horizontal="center" vertical="center" wrapText="1"/>
    </xf>
    <xf numFmtId="49" fontId="31" fillId="6" borderId="128" xfId="4" applyNumberFormat="1" applyFont="1" applyFill="1" applyBorder="1" applyAlignment="1"/>
    <xf numFmtId="49" fontId="31" fillId="0" borderId="129" xfId="4" applyNumberFormat="1" applyFont="1" applyBorder="1" applyAlignment="1"/>
    <xf numFmtId="49" fontId="31" fillId="0" borderId="130" xfId="4" applyNumberFormat="1" applyFont="1" applyBorder="1" applyAlignment="1"/>
    <xf numFmtId="49" fontId="31" fillId="6" borderId="131" xfId="4" applyNumberFormat="1" applyFont="1" applyFill="1" applyBorder="1" applyAlignment="1"/>
    <xf numFmtId="49" fontId="31" fillId="0" borderId="132" xfId="4" applyNumberFormat="1" applyFont="1" applyBorder="1" applyAlignment="1"/>
    <xf numFmtId="49" fontId="31" fillId="0" borderId="126" xfId="4" applyNumberFormat="1" applyFont="1" applyBorder="1" applyAlignment="1"/>
    <xf numFmtId="0" fontId="31" fillId="0" borderId="133" xfId="4" applyNumberFormat="1" applyFont="1" applyBorder="1" applyAlignment="1"/>
    <xf numFmtId="170" fontId="31" fillId="6" borderId="134" xfId="4" applyNumberFormat="1" applyFont="1" applyFill="1" applyBorder="1" applyAlignment="1">
      <alignment horizontal="right"/>
    </xf>
    <xf numFmtId="170" fontId="31" fillId="0" borderId="135" xfId="4" applyNumberFormat="1" applyFont="1" applyBorder="1" applyAlignment="1">
      <alignment horizontal="right"/>
    </xf>
    <xf numFmtId="170" fontId="31" fillId="0" borderId="136" xfId="4" applyNumberFormat="1" applyFont="1" applyBorder="1" applyAlignment="1">
      <alignment horizontal="right"/>
    </xf>
    <xf numFmtId="170" fontId="31" fillId="0" borderId="135" xfId="4" applyNumberFormat="1" applyFont="1" applyFill="1" applyBorder="1" applyAlignment="1">
      <alignment horizontal="right"/>
    </xf>
    <xf numFmtId="0" fontId="31" fillId="0" borderId="4" xfId="4" applyNumberFormat="1" applyFont="1" applyBorder="1" applyAlignment="1"/>
    <xf numFmtId="0" fontId="31" fillId="0" borderId="122" xfId="4" applyNumberFormat="1" applyFont="1" applyBorder="1" applyAlignment="1"/>
    <xf numFmtId="0" fontId="31" fillId="0" borderId="22" xfId="4" applyNumberFormat="1" applyFont="1" applyBorder="1" applyAlignment="1"/>
    <xf numFmtId="0" fontId="31" fillId="0" borderId="94" xfId="4" applyNumberFormat="1" applyFont="1" applyBorder="1" applyAlignment="1"/>
    <xf numFmtId="49" fontId="31" fillId="0" borderId="137" xfId="4" applyNumberFormat="1" applyFont="1" applyBorder="1" applyAlignment="1"/>
    <xf numFmtId="170" fontId="31" fillId="0" borderId="94" xfId="4" applyNumberFormat="1" applyFont="1" applyBorder="1" applyAlignment="1">
      <alignment horizontal="right"/>
    </xf>
    <xf numFmtId="170" fontId="31" fillId="0" borderId="134" xfId="4" applyNumberFormat="1" applyFont="1" applyBorder="1" applyAlignment="1">
      <alignment horizontal="right"/>
    </xf>
    <xf numFmtId="0" fontId="31" fillId="0" borderId="65" xfId="4" applyNumberFormat="1" applyFont="1" applyBorder="1" applyAlignment="1"/>
    <xf numFmtId="170" fontId="31" fillId="6" borderId="135" xfId="4" applyNumberFormat="1" applyFont="1" applyFill="1" applyBorder="1" applyAlignment="1">
      <alignment horizontal="right"/>
    </xf>
    <xf numFmtId="0" fontId="31" fillId="0" borderId="14" xfId="4" applyNumberFormat="1" applyFont="1" applyBorder="1" applyAlignment="1"/>
    <xf numFmtId="4" fontId="6" fillId="17" borderId="26" xfId="4" applyNumberFormat="1" applyFont="1" applyFill="1" applyBorder="1"/>
    <xf numFmtId="4" fontId="31" fillId="17" borderId="2" xfId="4" applyNumberFormat="1" applyFont="1" applyFill="1" applyBorder="1" applyAlignment="1">
      <alignment horizontal="right"/>
    </xf>
    <xf numFmtId="4" fontId="31" fillId="6" borderId="24" xfId="4" applyNumberFormat="1" applyFont="1" applyFill="1" applyBorder="1" applyAlignment="1"/>
    <xf numFmtId="4" fontId="31" fillId="0" borderId="111" xfId="4" applyNumberFormat="1" applyFont="1" applyFill="1" applyBorder="1" applyAlignment="1"/>
    <xf numFmtId="4" fontId="31" fillId="0" borderId="116" xfId="4" applyNumberFormat="1" applyFont="1" applyFill="1" applyBorder="1" applyAlignment="1"/>
    <xf numFmtId="4" fontId="31" fillId="0" borderId="112" xfId="4" applyNumberFormat="1" applyFont="1" applyFill="1" applyBorder="1" applyAlignment="1"/>
    <xf numFmtId="4" fontId="31" fillId="0" borderId="139" xfId="4" applyNumberFormat="1" applyFont="1" applyFill="1" applyBorder="1" applyAlignment="1"/>
    <xf numFmtId="4" fontId="31" fillId="0" borderId="140" xfId="4" applyNumberFormat="1" applyFont="1" applyFill="1" applyBorder="1" applyAlignment="1"/>
    <xf numFmtId="4" fontId="31" fillId="0" borderId="115" xfId="4" applyNumberFormat="1" applyFont="1" applyFill="1" applyBorder="1" applyAlignment="1"/>
    <xf numFmtId="4" fontId="31" fillId="0" borderId="109" xfId="4" applyNumberFormat="1" applyFont="1" applyFill="1" applyBorder="1" applyAlignment="1"/>
    <xf numFmtId="4" fontId="31" fillId="0" borderId="141" xfId="4" applyNumberFormat="1" applyFont="1" applyFill="1" applyBorder="1" applyAlignment="1"/>
    <xf numFmtId="4" fontId="31" fillId="6" borderId="138" xfId="4" applyNumberFormat="1" applyFont="1" applyFill="1" applyBorder="1" applyAlignment="1"/>
    <xf numFmtId="4" fontId="31" fillId="6" borderId="111" xfId="4" applyNumberFormat="1" applyFont="1" applyFill="1" applyBorder="1" applyAlignment="1"/>
    <xf numFmtId="4" fontId="31" fillId="0" borderId="65" xfId="4" applyNumberFormat="1" applyFont="1" applyFill="1" applyBorder="1" applyAlignment="1"/>
    <xf numFmtId="4" fontId="31" fillId="0" borderId="123" xfId="4" applyNumberFormat="1" applyFont="1" applyFill="1" applyBorder="1" applyAlignment="1"/>
    <xf numFmtId="4" fontId="31" fillId="0" borderId="142" xfId="4" applyNumberFormat="1" applyFont="1" applyBorder="1" applyAlignment="1"/>
    <xf numFmtId="4" fontId="31" fillId="0" borderId="110" xfId="4" applyNumberFormat="1" applyFont="1" applyBorder="1" applyAlignment="1"/>
    <xf numFmtId="10" fontId="3" fillId="0" borderId="125" xfId="0" applyNumberFormat="1" applyFont="1" applyFill="1" applyBorder="1"/>
    <xf numFmtId="10" fontId="3" fillId="0" borderId="124" xfId="0" applyNumberFormat="1" applyFont="1" applyFill="1" applyBorder="1"/>
    <xf numFmtId="10" fontId="3" fillId="0" borderId="1" xfId="0" applyNumberFormat="1" applyFont="1" applyFill="1" applyBorder="1"/>
    <xf numFmtId="10" fontId="3" fillId="0" borderId="68" xfId="0" applyNumberFormat="1" applyFont="1" applyFill="1" applyBorder="1"/>
    <xf numFmtId="10" fontId="3" fillId="0" borderId="87" xfId="0" applyNumberFormat="1" applyFont="1" applyFill="1" applyBorder="1"/>
    <xf numFmtId="10" fontId="3" fillId="0" borderId="88" xfId="0" applyNumberFormat="1" applyFont="1" applyFill="1" applyBorder="1"/>
    <xf numFmtId="0" fontId="6" fillId="4" borderId="20" xfId="0" applyFont="1" applyFill="1" applyBorder="1" applyAlignment="1">
      <alignment horizontal="left" vertical="center"/>
    </xf>
    <xf numFmtId="0" fontId="6" fillId="4" borderId="21" xfId="0" applyFont="1" applyFill="1" applyBorder="1" applyAlignment="1">
      <alignment horizontal="left" vertical="center"/>
    </xf>
    <xf numFmtId="0" fontId="6" fillId="4" borderId="22" xfId="0" applyFont="1" applyFill="1" applyBorder="1" applyAlignment="1">
      <alignment horizontal="left" vertical="center"/>
    </xf>
    <xf numFmtId="0" fontId="6" fillId="4" borderId="23" xfId="0" applyFont="1" applyFill="1" applyBorder="1" applyAlignment="1">
      <alignment horizontal="left" vertical="center"/>
    </xf>
    <xf numFmtId="0" fontId="14" fillId="4" borderId="0" xfId="0" applyFont="1" applyFill="1" applyBorder="1" applyAlignment="1">
      <alignment horizontal="center" wrapText="1"/>
    </xf>
    <xf numFmtId="0" fontId="15" fillId="0" borderId="17" xfId="0" applyFont="1" applyFill="1" applyBorder="1" applyAlignment="1">
      <alignment horizontal="center" wrapText="1"/>
    </xf>
    <xf numFmtId="165" fontId="15" fillId="0" borderId="19" xfId="0" applyNumberFormat="1" applyFont="1" applyFill="1" applyBorder="1" applyAlignment="1">
      <alignment horizontal="center" wrapText="1"/>
    </xf>
    <xf numFmtId="0" fontId="21" fillId="0" borderId="3" xfId="0" applyFont="1" applyBorder="1" applyAlignment="1">
      <alignment horizontal="left" vertical="top"/>
    </xf>
    <xf numFmtId="0" fontId="21" fillId="0" borderId="46" xfId="0" applyFont="1" applyBorder="1" applyAlignment="1">
      <alignment horizontal="left" vertical="top"/>
    </xf>
    <xf numFmtId="49" fontId="18" fillId="6" borderId="27" xfId="0" applyNumberFormat="1" applyFont="1" applyFill="1" applyBorder="1" applyAlignment="1">
      <alignment horizontal="center" vertical="center" wrapText="1"/>
    </xf>
    <xf numFmtId="49" fontId="19" fillId="6" borderId="28" xfId="0" applyNumberFormat="1" applyFont="1" applyFill="1" applyBorder="1" applyAlignment="1">
      <alignment horizontal="center" wrapText="1"/>
    </xf>
    <xf numFmtId="49" fontId="19" fillId="6" borderId="29" xfId="0" applyNumberFormat="1" applyFont="1" applyFill="1" applyBorder="1" applyAlignment="1">
      <alignment horizontal="center" wrapText="1"/>
    </xf>
    <xf numFmtId="0" fontId="3" fillId="4" borderId="33" xfId="0" applyFont="1" applyFill="1" applyBorder="1" applyAlignment="1">
      <alignment horizontal="left" vertical="center"/>
    </xf>
    <xf numFmtId="0" fontId="3" fillId="4" borderId="34" xfId="0" applyFont="1" applyFill="1" applyBorder="1" applyAlignment="1">
      <alignment horizontal="left" vertical="center"/>
    </xf>
    <xf numFmtId="0" fontId="6" fillId="4" borderId="53" xfId="0" applyFont="1" applyFill="1" applyBorder="1" applyAlignment="1">
      <alignment vertical="center"/>
    </xf>
    <xf numFmtId="0" fontId="6" fillId="4" borderId="54" xfId="0" applyFont="1" applyFill="1" applyBorder="1" applyAlignment="1">
      <alignment vertical="center"/>
    </xf>
    <xf numFmtId="0" fontId="4" fillId="4" borderId="55" xfId="0" applyFont="1" applyFill="1" applyBorder="1" applyAlignment="1">
      <alignment horizontal="center" wrapText="1"/>
    </xf>
    <xf numFmtId="0" fontId="4" fillId="4" borderId="54" xfId="0" applyFont="1" applyFill="1" applyBorder="1" applyAlignment="1">
      <alignment horizontal="center" wrapText="1"/>
    </xf>
    <xf numFmtId="4" fontId="4" fillId="7" borderId="57" xfId="0" applyNumberFormat="1" applyFont="1" applyFill="1" applyBorder="1" applyAlignment="1">
      <alignment horizontal="center" vertical="top" wrapText="1"/>
    </xf>
    <xf numFmtId="4" fontId="4" fillId="7" borderId="16" xfId="0" applyNumberFormat="1" applyFont="1" applyFill="1" applyBorder="1" applyAlignment="1">
      <alignment horizontal="center" vertical="top" wrapText="1"/>
    </xf>
    <xf numFmtId="0" fontId="6" fillId="4" borderId="58" xfId="0" applyFont="1" applyFill="1" applyBorder="1" applyAlignment="1">
      <alignment vertical="center"/>
    </xf>
    <xf numFmtId="0" fontId="6" fillId="4" borderId="12" xfId="0" applyFont="1" applyFill="1" applyBorder="1" applyAlignment="1">
      <alignment vertical="center"/>
    </xf>
    <xf numFmtId="0" fontId="21" fillId="0" borderId="58" xfId="0" applyFont="1" applyBorder="1" applyAlignment="1">
      <alignment horizontal="left" vertical="top"/>
    </xf>
    <xf numFmtId="0" fontId="21" fillId="0" borderId="5" xfId="0" applyFont="1" applyBorder="1" applyAlignment="1">
      <alignment horizontal="left" vertical="top"/>
    </xf>
    <xf numFmtId="4" fontId="4" fillId="4" borderId="2" xfId="0" applyNumberFormat="1" applyFont="1" applyFill="1" applyBorder="1" applyAlignment="1">
      <alignment horizontal="left" vertical="center"/>
    </xf>
    <xf numFmtId="4" fontId="4" fillId="4" borderId="46" xfId="0" applyNumberFormat="1" applyFont="1" applyFill="1" applyBorder="1" applyAlignment="1">
      <alignment horizontal="left" vertical="center"/>
    </xf>
    <xf numFmtId="0" fontId="4" fillId="0" borderId="3" xfId="0" applyFont="1" applyBorder="1" applyAlignment="1">
      <alignment horizontal="left" wrapText="1"/>
    </xf>
    <xf numFmtId="0" fontId="4" fillId="0" borderId="46" xfId="0" applyFont="1" applyBorder="1" applyAlignment="1">
      <alignment horizontal="left"/>
    </xf>
    <xf numFmtId="0" fontId="6" fillId="4" borderId="3" xfId="0" applyFont="1" applyFill="1" applyBorder="1" applyAlignment="1">
      <alignment vertical="center"/>
    </xf>
    <xf numFmtId="0" fontId="6" fillId="4" borderId="11" xfId="0" applyFont="1" applyFill="1" applyBorder="1" applyAlignment="1">
      <alignment vertical="center"/>
    </xf>
    <xf numFmtId="0" fontId="3" fillId="0" borderId="0" xfId="0" applyFont="1" applyBorder="1" applyAlignment="1">
      <alignment horizontal="left" vertical="center"/>
    </xf>
    <xf numFmtId="0" fontId="21" fillId="0" borderId="3" xfId="0" applyFont="1" applyBorder="1" applyAlignment="1">
      <alignment horizontal="left"/>
    </xf>
    <xf numFmtId="0" fontId="21" fillId="0" borderId="11" xfId="0" applyFont="1" applyBorder="1" applyAlignment="1">
      <alignment horizontal="left"/>
    </xf>
    <xf numFmtId="0" fontId="21" fillId="0" borderId="70" xfId="0" applyFont="1" applyBorder="1" applyAlignment="1">
      <alignment horizontal="left"/>
    </xf>
    <xf numFmtId="0" fontId="21" fillId="0" borderId="71" xfId="0" applyFont="1" applyBorder="1" applyAlignment="1">
      <alignment horizontal="left"/>
    </xf>
    <xf numFmtId="0" fontId="21" fillId="0" borderId="58" xfId="0" applyFont="1" applyBorder="1" applyAlignment="1">
      <alignment horizontal="left"/>
    </xf>
    <xf numFmtId="0" fontId="21" fillId="0" borderId="12" xfId="0" applyFont="1" applyBorder="1" applyAlignment="1">
      <alignment horizontal="left"/>
    </xf>
    <xf numFmtId="4" fontId="4" fillId="0" borderId="10" xfId="0" applyNumberFormat="1" applyFont="1" applyFill="1" applyBorder="1" applyAlignment="1">
      <alignment horizontal="left" vertical="center"/>
    </xf>
    <xf numFmtId="4" fontId="4" fillId="0" borderId="5" xfId="0" applyNumberFormat="1" applyFont="1" applyFill="1" applyBorder="1" applyAlignment="1">
      <alignment horizontal="left" vertical="center"/>
    </xf>
    <xf numFmtId="0" fontId="6" fillId="4" borderId="80" xfId="0" applyFont="1" applyFill="1" applyBorder="1" applyAlignment="1">
      <alignment horizontal="left" vertical="center"/>
    </xf>
    <xf numFmtId="0" fontId="6" fillId="0" borderId="0" xfId="0" applyFont="1" applyBorder="1" applyAlignment="1">
      <alignment horizontal="center"/>
    </xf>
    <xf numFmtId="0" fontId="3" fillId="0" borderId="20" xfId="0" applyFont="1" applyBorder="1" applyAlignment="1">
      <alignment horizontal="left" wrapText="1"/>
    </xf>
    <xf numFmtId="0" fontId="0" fillId="0" borderId="21" xfId="0" applyBorder="1" applyAlignment="1">
      <alignment horizontal="left"/>
    </xf>
    <xf numFmtId="0" fontId="0" fillId="0" borderId="74" xfId="0" applyBorder="1" applyAlignment="1">
      <alignment horizontal="left"/>
    </xf>
    <xf numFmtId="0" fontId="6" fillId="0" borderId="0" xfId="0" applyFont="1" applyFill="1" applyBorder="1" applyAlignment="1">
      <alignment horizontal="left" vertical="center"/>
    </xf>
    <xf numFmtId="0" fontId="0" fillId="0" borderId="0" xfId="0" applyAlignment="1">
      <alignment horizontal="left"/>
    </xf>
    <xf numFmtId="0" fontId="21" fillId="0" borderId="0" xfId="0" applyFont="1" applyAlignment="1">
      <alignment horizontal="left" wrapText="1"/>
    </xf>
    <xf numFmtId="0" fontId="6" fillId="0" borderId="0" xfId="0" applyFont="1" applyAlignment="1">
      <alignment horizontal="center"/>
    </xf>
    <xf numFmtId="0" fontId="21" fillId="0" borderId="0" xfId="0" applyFont="1" applyFill="1" applyAlignment="1">
      <alignment horizontal="left"/>
    </xf>
    <xf numFmtId="0" fontId="38" fillId="15" borderId="76" xfId="4" applyFont="1" applyFill="1" applyBorder="1" applyAlignment="1">
      <alignment horizontal="left" vertical="top" wrapText="1"/>
    </xf>
    <xf numFmtId="0" fontId="38" fillId="15" borderId="0" xfId="4" applyFont="1" applyFill="1" applyBorder="1" applyAlignment="1">
      <alignment horizontal="left" vertical="top" wrapText="1"/>
    </xf>
    <xf numFmtId="0" fontId="38" fillId="15" borderId="58" xfId="4" applyFont="1" applyFill="1" applyBorder="1" applyAlignment="1">
      <alignment horizontal="left" vertical="top" wrapText="1"/>
    </xf>
    <xf numFmtId="0" fontId="38" fillId="15" borderId="5" xfId="4" applyFont="1" applyFill="1" applyBorder="1" applyAlignment="1">
      <alignment horizontal="left" vertical="top" wrapText="1"/>
    </xf>
    <xf numFmtId="0" fontId="15" fillId="6" borderId="0" xfId="4" applyFont="1" applyFill="1" applyAlignment="1">
      <alignment horizontal="left" wrapText="1"/>
    </xf>
    <xf numFmtId="0" fontId="5" fillId="6" borderId="0" xfId="4" applyFont="1" applyFill="1" applyAlignment="1">
      <alignment horizontal="left" vertical="center" wrapText="1"/>
    </xf>
    <xf numFmtId="0" fontId="6" fillId="0" borderId="4" xfId="0" applyFont="1" applyBorder="1" applyAlignment="1">
      <alignment horizontal="center" vertical="top" wrapText="1"/>
    </xf>
    <xf numFmtId="0" fontId="0" fillId="0" borderId="1" xfId="0" applyBorder="1" applyAlignment="1">
      <alignment horizontal="center" vertical="top" wrapText="1"/>
    </xf>
    <xf numFmtId="0" fontId="6" fillId="9" borderId="1" xfId="0" applyFont="1" applyFill="1" applyBorder="1" applyAlignment="1">
      <alignment horizontal="center" vertical="top" wrapText="1"/>
    </xf>
    <xf numFmtId="0" fontId="0" fillId="0" borderId="2" xfId="0" applyBorder="1" applyAlignment="1">
      <alignment vertical="top"/>
    </xf>
    <xf numFmtId="0" fontId="0" fillId="0" borderId="11" xfId="0" applyBorder="1" applyAlignment="1">
      <alignment vertical="top"/>
    </xf>
    <xf numFmtId="0" fontId="6" fillId="11" borderId="1" xfId="0" applyFont="1" applyFill="1" applyBorder="1" applyAlignment="1">
      <alignment horizontal="center" vertical="top" wrapText="1"/>
    </xf>
    <xf numFmtId="0" fontId="6" fillId="0" borderId="1" xfId="0" applyFont="1" applyBorder="1" applyAlignment="1">
      <alignment horizontal="center"/>
    </xf>
    <xf numFmtId="0" fontId="6" fillId="0" borderId="1" xfId="0" applyFont="1" applyBorder="1" applyAlignment="1">
      <alignment horizontal="center" vertical="top" wrapText="1"/>
    </xf>
    <xf numFmtId="0" fontId="14" fillId="4" borderId="0" xfId="0" applyFont="1" applyFill="1" applyAlignment="1">
      <alignment horizontal="center" wrapText="1"/>
    </xf>
    <xf numFmtId="0" fontId="4" fillId="0" borderId="0" xfId="0" applyFont="1" applyAlignment="1">
      <alignment horizontal="left" wrapText="1"/>
    </xf>
    <xf numFmtId="0" fontId="0" fillId="0" borderId="0" xfId="0" applyFill="1" applyBorder="1"/>
    <xf numFmtId="164" fontId="0" fillId="0" borderId="0" xfId="0" applyNumberFormat="1" applyFill="1" applyBorder="1"/>
    <xf numFmtId="0" fontId="0" fillId="0" borderId="0" xfId="0" applyBorder="1"/>
    <xf numFmtId="0" fontId="12" fillId="0" borderId="0" xfId="4" applyFont="1" applyFill="1" applyAlignment="1">
      <alignment horizontal="center"/>
    </xf>
    <xf numFmtId="0" fontId="15" fillId="0" borderId="0" xfId="4" applyFont="1" applyFill="1" applyAlignment="1">
      <alignment horizontal="center" vertical="center" wrapText="1"/>
    </xf>
    <xf numFmtId="0" fontId="7" fillId="0" borderId="77" xfId="4" applyFill="1" applyBorder="1" applyAlignment="1">
      <alignment vertical="top" wrapText="1"/>
    </xf>
    <xf numFmtId="0" fontId="3" fillId="0" borderId="77" xfId="4" applyFont="1" applyFill="1" applyBorder="1" applyAlignment="1">
      <alignment vertical="top" wrapText="1"/>
    </xf>
    <xf numFmtId="0" fontId="6" fillId="6" borderId="81" xfId="0" applyFont="1" applyFill="1" applyBorder="1" applyAlignment="1">
      <alignment horizontal="center"/>
    </xf>
    <xf numFmtId="0" fontId="30" fillId="7" borderId="0" xfId="0" applyFont="1" applyFill="1" applyAlignment="1">
      <alignment vertical="top" wrapText="1"/>
    </xf>
  </cellXfs>
  <cellStyles count="11">
    <cellStyle name="Komma" xfId="1" builtinId="3"/>
    <cellStyle name="Komma 2" xfId="10" xr:uid="{00000000-0005-0000-0000-000001000000}"/>
    <cellStyle name="Komma 2 9" xfId="2" xr:uid="{00000000-0005-0000-0000-000002000000}"/>
    <cellStyle name="Prozent" xfId="9" builtinId="5"/>
    <cellStyle name="Standard" xfId="0" builtinId="0"/>
    <cellStyle name="Standard 2" xfId="3" xr:uid="{00000000-0005-0000-0000-000005000000}"/>
    <cellStyle name="Standard 2 2" xfId="4" xr:uid="{00000000-0005-0000-0000-000006000000}"/>
    <cellStyle name="Standard 3" xfId="5" xr:uid="{00000000-0005-0000-0000-000007000000}"/>
    <cellStyle name="Standard 3 2" xfId="6" xr:uid="{00000000-0005-0000-0000-000008000000}"/>
    <cellStyle name="Standard 4" xfId="7" xr:uid="{00000000-0005-0000-0000-000009000000}"/>
    <cellStyle name="Standard 5"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Office\BERNART\Finanzberichte\2008\Miete,%20Geb&#228;uden\Geb&#228;udenutzung%202005%20(aktue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ffice\BERNART\Finanzberichte\2008\Miete,%20Geb&#228;uden\Geb&#228;udenutzung%202005%20(aktuel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en\CF\CONTR\2005\Budget%2005\Reha%20Gmbh\Plan%201\GEHTAB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ROFAB_Finanzen\Bewertungen\Erl&#246;sbewertungen%202020_&#220;bersicht_D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ffice\BERNART\Finanzberichte\2008\Miete,%20Geb&#228;uden\Geb&#228;udenutzung%202007-neu.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DOCUME~1\ERICH~1.ONL\LOCALS~1\Temp\Temporary%20Directory%202%20for%20Inventar%20Okt.%2004-Waltraud-2.zip\Inventar%20f.%20BS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ROFAB_Finanzen\BBE%2050+\Abrechnung%202014-2015\FAB_P240407_%20BBE%20ZKE%20Endabrechnung%202014-2015-Korrektu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rojekte\2013-Projektunterlagen%20NEU\000%20Softwarevorlage\Projektbearbeitung%20Vorlag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
      <sheetName val="Überblick 05"/>
      <sheetName val="Zusammenfassung"/>
      <sheetName val="Basis"/>
      <sheetName val="Interner Beleg"/>
      <sheetName val="Makro"/>
      <sheetName val="BG - Eckdaten"/>
    </sheetNames>
    <sheetDataSet>
      <sheetData sheetId="0" refreshError="1"/>
      <sheetData sheetId="1">
        <row r="31">
          <cell r="A31" t="str">
            <v>Preise 2005</v>
          </cell>
          <cell r="B31" t="str">
            <v>STO</v>
          </cell>
          <cell r="C31" t="str">
            <v>Preis</v>
          </cell>
          <cell r="D31" t="str">
            <v>Typ</v>
          </cell>
          <cell r="E31" t="str">
            <v>Miete</v>
          </cell>
          <cell r="F31" t="str">
            <v>BK</v>
          </cell>
          <cell r="G31" t="str">
            <v>Reinigung</v>
          </cell>
          <cell r="H31" t="str">
            <v>Sonstiges</v>
          </cell>
          <cell r="I31" t="str">
            <v>Index</v>
          </cell>
        </row>
        <row r="32">
          <cell r="A32" t="str">
            <v>P1</v>
          </cell>
          <cell r="B32" t="str">
            <v>Pwp</v>
          </cell>
          <cell r="C32">
            <v>12.8</v>
          </cell>
          <cell r="D32" t="str">
            <v>NNF</v>
          </cell>
          <cell r="E32">
            <v>6.48</v>
          </cell>
          <cell r="F32">
            <v>5.61</v>
          </cell>
          <cell r="G32">
            <v>0</v>
          </cell>
          <cell r="H32">
            <v>0.71</v>
          </cell>
          <cell r="I32">
            <v>1</v>
          </cell>
        </row>
        <row r="33">
          <cell r="A33" t="str">
            <v>P2</v>
          </cell>
          <cell r="B33" t="str">
            <v>OM</v>
          </cell>
          <cell r="C33">
            <v>8.51</v>
          </cell>
          <cell r="D33" t="str">
            <v>NNF</v>
          </cell>
          <cell r="E33">
            <v>8.51</v>
          </cell>
          <cell r="I33">
            <v>1</v>
          </cell>
        </row>
        <row r="34">
          <cell r="A34" t="str">
            <v>P3</v>
          </cell>
          <cell r="B34" t="str">
            <v>Ktn 1</v>
          </cell>
          <cell r="C34">
            <v>12.5</v>
          </cell>
          <cell r="D34" t="str">
            <v>NNF</v>
          </cell>
          <cell r="E34">
            <v>7.96</v>
          </cell>
          <cell r="F34">
            <v>1.18</v>
          </cell>
          <cell r="G34">
            <v>2.2000000000000002</v>
          </cell>
          <cell r="H34">
            <v>1.1599999999999999</v>
          </cell>
          <cell r="I34">
            <v>1</v>
          </cell>
          <cell r="V34" t="str">
            <v>Fischlstrasse</v>
          </cell>
        </row>
        <row r="35">
          <cell r="A35" t="str">
            <v>P4</v>
          </cell>
          <cell r="B35" t="str">
            <v>Ktn 2</v>
          </cell>
          <cell r="C35">
            <v>9.25</v>
          </cell>
          <cell r="D35" t="str">
            <v>NNF</v>
          </cell>
          <cell r="E35">
            <v>5.85</v>
          </cell>
          <cell r="F35">
            <v>0</v>
          </cell>
          <cell r="G35">
            <v>2.2000000000000002</v>
          </cell>
          <cell r="H35">
            <v>1.2</v>
          </cell>
          <cell r="I35">
            <v>1</v>
          </cell>
          <cell r="V35" t="str">
            <v>Flatschacherstrasse</v>
          </cell>
        </row>
        <row r="36">
          <cell r="A36" t="str">
            <v>P5</v>
          </cell>
          <cell r="B36" t="str">
            <v>Grz</v>
          </cell>
          <cell r="C36">
            <v>23</v>
          </cell>
          <cell r="D36" t="str">
            <v>NNF</v>
          </cell>
          <cell r="V36" t="str">
            <v>Asperngasse, Sonderpreis SAG Wien</v>
          </cell>
        </row>
        <row r="37">
          <cell r="A37" t="str">
            <v>P6</v>
          </cell>
          <cell r="B37" t="str">
            <v>Grz</v>
          </cell>
          <cell r="C37">
            <v>11.95</v>
          </cell>
          <cell r="D37" t="str">
            <v>NNF</v>
          </cell>
          <cell r="E37">
            <v>8.93</v>
          </cell>
          <cell r="F37">
            <v>0</v>
          </cell>
          <cell r="G37">
            <v>1.72</v>
          </cell>
          <cell r="H37">
            <v>1.3</v>
          </cell>
          <cell r="I37">
            <v>1</v>
          </cell>
          <cell r="V37" t="str">
            <v>Asperngasse</v>
          </cell>
        </row>
        <row r="38">
          <cell r="A38" t="str">
            <v>P7</v>
          </cell>
          <cell r="B38" t="str">
            <v>Grz</v>
          </cell>
          <cell r="C38">
            <v>11.95</v>
          </cell>
          <cell r="D38" t="str">
            <v>NNF</v>
          </cell>
          <cell r="E38">
            <v>8.93</v>
          </cell>
          <cell r="F38">
            <v>0</v>
          </cell>
          <cell r="G38">
            <v>1.72</v>
          </cell>
          <cell r="H38">
            <v>1.3</v>
          </cell>
          <cell r="I38">
            <v>1</v>
          </cell>
        </row>
        <row r="39">
          <cell r="A39">
            <v>0</v>
          </cell>
          <cell r="C39">
            <v>0</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
      <sheetName val="Überblick 05"/>
      <sheetName val="Zusammenfassung"/>
      <sheetName val="Basis"/>
      <sheetName val="Interner Beleg"/>
      <sheetName val="Makro"/>
    </sheetNames>
    <sheetDataSet>
      <sheetData sheetId="0" refreshError="1"/>
      <sheetData sheetId="1">
        <row r="31">
          <cell r="A31" t="str">
            <v>Preise 2005</v>
          </cell>
          <cell r="B31" t="str">
            <v>STO</v>
          </cell>
          <cell r="C31" t="str">
            <v>Preis</v>
          </cell>
          <cell r="D31" t="str">
            <v>Typ</v>
          </cell>
          <cell r="E31" t="str">
            <v>Miete</v>
          </cell>
          <cell r="F31" t="str">
            <v>BK</v>
          </cell>
          <cell r="G31" t="str">
            <v>Reinigung</v>
          </cell>
          <cell r="H31" t="str">
            <v>Sonstiges</v>
          </cell>
          <cell r="I31" t="str">
            <v>Index</v>
          </cell>
        </row>
        <row r="32">
          <cell r="A32" t="str">
            <v>P1</v>
          </cell>
          <cell r="B32" t="str">
            <v>Pwp</v>
          </cell>
          <cell r="C32">
            <v>12.8</v>
          </cell>
          <cell r="D32" t="str">
            <v>NNF</v>
          </cell>
          <cell r="E32">
            <v>6.48</v>
          </cell>
          <cell r="F32">
            <v>5.61</v>
          </cell>
          <cell r="G32">
            <v>0</v>
          </cell>
          <cell r="H32">
            <v>0.71</v>
          </cell>
          <cell r="I32">
            <v>1</v>
          </cell>
        </row>
        <row r="33">
          <cell r="A33" t="str">
            <v>P2</v>
          </cell>
          <cell r="B33" t="str">
            <v>OM</v>
          </cell>
          <cell r="C33">
            <v>8.51</v>
          </cell>
          <cell r="D33" t="str">
            <v>NNF</v>
          </cell>
          <cell r="E33">
            <v>8.51</v>
          </cell>
          <cell r="I33">
            <v>1</v>
          </cell>
        </row>
        <row r="34">
          <cell r="A34" t="str">
            <v>P3</v>
          </cell>
          <cell r="B34" t="str">
            <v>Ktn 1</v>
          </cell>
          <cell r="C34">
            <v>12.5</v>
          </cell>
          <cell r="D34" t="str">
            <v>NNF</v>
          </cell>
          <cell r="E34">
            <v>7.96</v>
          </cell>
          <cell r="F34">
            <v>1.18</v>
          </cell>
          <cell r="G34">
            <v>2.2000000000000002</v>
          </cell>
          <cell r="H34">
            <v>1.1599999999999999</v>
          </cell>
          <cell r="I34">
            <v>1</v>
          </cell>
          <cell r="V34" t="str">
            <v>Fischlstrasse</v>
          </cell>
        </row>
        <row r="35">
          <cell r="A35" t="str">
            <v>P4</v>
          </cell>
          <cell r="B35" t="str">
            <v>Ktn 2</v>
          </cell>
          <cell r="C35">
            <v>9.25</v>
          </cell>
          <cell r="D35" t="str">
            <v>NNF</v>
          </cell>
          <cell r="E35">
            <v>5.85</v>
          </cell>
          <cell r="F35">
            <v>0</v>
          </cell>
          <cell r="G35">
            <v>2.2000000000000002</v>
          </cell>
          <cell r="H35">
            <v>1.2</v>
          </cell>
          <cell r="I35">
            <v>1</v>
          </cell>
          <cell r="V35" t="str">
            <v>Flatschacherstrasse</v>
          </cell>
        </row>
        <row r="36">
          <cell r="A36" t="str">
            <v>P5</v>
          </cell>
          <cell r="B36" t="str">
            <v>Grz</v>
          </cell>
          <cell r="C36">
            <v>23</v>
          </cell>
          <cell r="D36" t="str">
            <v>NNF</v>
          </cell>
          <cell r="V36" t="str">
            <v>Asperngasse, Sonderpreis SAG Wien</v>
          </cell>
        </row>
        <row r="37">
          <cell r="A37" t="str">
            <v>P6</v>
          </cell>
          <cell r="B37" t="str">
            <v>Grz</v>
          </cell>
          <cell r="C37">
            <v>11.95</v>
          </cell>
          <cell r="D37" t="str">
            <v>NNF</v>
          </cell>
          <cell r="E37">
            <v>8.93</v>
          </cell>
          <cell r="F37">
            <v>0</v>
          </cell>
          <cell r="G37">
            <v>1.72</v>
          </cell>
          <cell r="H37">
            <v>1.3</v>
          </cell>
          <cell r="I37">
            <v>1</v>
          </cell>
          <cell r="V37" t="str">
            <v>Asperngasse</v>
          </cell>
        </row>
        <row r="38">
          <cell r="A38" t="str">
            <v>P7</v>
          </cell>
          <cell r="B38" t="str">
            <v>Grz</v>
          </cell>
          <cell r="C38">
            <v>11.95</v>
          </cell>
          <cell r="D38" t="str">
            <v>NNF</v>
          </cell>
          <cell r="E38">
            <v>8.93</v>
          </cell>
          <cell r="F38">
            <v>0</v>
          </cell>
          <cell r="G38">
            <v>1.72</v>
          </cell>
          <cell r="H38">
            <v>1.3</v>
          </cell>
          <cell r="I38">
            <v>1</v>
          </cell>
        </row>
        <row r="39">
          <cell r="A39">
            <v>0</v>
          </cell>
          <cell r="C39">
            <v>0</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H-TAB"/>
      <sheetName val="GEHTAB02"/>
      <sheetName val="Tabelle1"/>
      <sheetName val="#BEZUG"/>
    </sheetNames>
    <definedNames>
      <definedName name="AT" refersTo="='GEH-TAB'!$E$22"/>
      <definedName name="AVG" refersTo="='GEH-TAB'!$E$9"/>
      <definedName name="AVH" refersTo="='GEH-TAB'!$E$10"/>
      <definedName name="AVV" refersTo="='GEH-TAB'!$E$11"/>
      <definedName name="BA" refersTo="='GEH-TAB'!$E$8"/>
      <definedName name="DB" refersTo="='GEH-TAB'!$E$19"/>
      <definedName name="Fahrtkst" refersTo="='GEH-TAB'!$E$5"/>
      <definedName name="GH" refersTo="='GEH-TAB'!$G$2"/>
      <definedName name="Kinderzlg" refersTo="='GEH-TAB'!$E$6"/>
      <definedName name="Kleiderpauschale"/>
      <definedName name="Multi" refersTo="='GEH-TAB'!$E$21"/>
      <definedName name="SVBL" refersTo="='GEH-TAB'!$E$13"/>
      <definedName name="SVBS" refersTo="='GEH-TAB'!$E$16"/>
      <definedName name="SVHL" refersTo="='GEH-TAB'!$E$15"/>
      <definedName name="SVHS" refersTo="='GEH-TAB'!$E$18"/>
      <definedName name="SVPL" refersTo="='GEH-TAB'!$E$14"/>
      <definedName name="SVPS" refersTo="='GEH-TAB'!$E$17"/>
      <definedName name="ÜstBerech" refersTo="='GEH-TAB'!$E$12"/>
      <definedName name="ZV" refersTo="='GEH-TAB'!$E$7"/>
    </definedNames>
    <sheetDataSet>
      <sheetData sheetId="0" refreshError="1">
        <row r="2">
          <cell r="G2">
            <v>1</v>
          </cell>
        </row>
        <row r="4">
          <cell r="E4">
            <v>1</v>
          </cell>
        </row>
        <row r="5">
          <cell r="E5">
            <v>18</v>
          </cell>
        </row>
        <row r="7">
          <cell r="E7">
            <v>26.88</v>
          </cell>
        </row>
        <row r="8">
          <cell r="E8">
            <v>3.63</v>
          </cell>
        </row>
        <row r="9">
          <cell r="E9">
            <v>73</v>
          </cell>
        </row>
        <row r="10">
          <cell r="E10">
            <v>64</v>
          </cell>
        </row>
        <row r="11">
          <cell r="E11">
            <v>55</v>
          </cell>
        </row>
        <row r="12">
          <cell r="E12" t="str">
            <v>ja</v>
          </cell>
        </row>
        <row r="13">
          <cell r="E13">
            <v>3140</v>
          </cell>
        </row>
        <row r="14">
          <cell r="E14">
            <v>0.2165</v>
          </cell>
        </row>
        <row r="15">
          <cell r="E15">
            <v>679.81</v>
          </cell>
        </row>
        <row r="16">
          <cell r="E16">
            <v>3140</v>
          </cell>
        </row>
        <row r="17">
          <cell r="E17">
            <v>0.21049999999999999</v>
          </cell>
        </row>
        <row r="18">
          <cell r="E18">
            <v>660.97</v>
          </cell>
        </row>
        <row r="19">
          <cell r="E19">
            <v>4.4999999999999998E-2</v>
          </cell>
        </row>
        <row r="21">
          <cell r="E21">
            <v>4.3947368421052628</v>
          </cell>
        </row>
        <row r="22">
          <cell r="E22">
            <v>210</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hresabschluß 2020"/>
      <sheetName val="Export für Jahresabschluß"/>
      <sheetName val="Oktober 20"/>
      <sheetName val="BW Oktober"/>
      <sheetName val="September 20"/>
      <sheetName val="BW September"/>
      <sheetName val="August 20"/>
      <sheetName val="BW August"/>
      <sheetName val="Juli 20"/>
      <sheetName val="BW Juli"/>
      <sheetName val="Juni 20 "/>
      <sheetName val="BW-Sheet Juni"/>
      <sheetName val="40207 Gebäude aliquot"/>
      <sheetName val="14"/>
      <sheetName val="28"/>
      <sheetName val="31"/>
      <sheetName val="32"/>
      <sheetName val="33"/>
      <sheetName val="37"/>
      <sheetName val="38"/>
      <sheetName val="39"/>
      <sheetName val="40"/>
      <sheetName val="41"/>
      <sheetName val="43"/>
      <sheetName val="46"/>
      <sheetName val="47"/>
      <sheetName val="48"/>
      <sheetName val="49"/>
      <sheetName val="50"/>
      <sheetName val="52"/>
      <sheetName val="53"/>
      <sheetName val="54"/>
      <sheetName val="55"/>
      <sheetName val="43 und 51"/>
      <sheetName val="Aliquotierung 2020"/>
      <sheetName val="Mai 20"/>
      <sheetName val="BW-Sheet Mai"/>
      <sheetName val="April 20"/>
      <sheetName val="BW-Sheet April"/>
      <sheetName val="März 20"/>
      <sheetName val="BW-Sheet Mär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L2" t="str">
            <v>erreichbar</v>
          </cell>
        </row>
        <row r="3">
          <cell r="L3" t="str">
            <v>leicht gefährdet</v>
          </cell>
        </row>
        <row r="4">
          <cell r="L4" t="str">
            <v>gefährdet</v>
          </cell>
        </row>
        <row r="5">
          <cell r="L5" t="str">
            <v>nicht erreichbar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
      <sheetName val="Übersicht"/>
      <sheetName val="Überblick 07"/>
      <sheetName val="Ölinger"/>
      <sheetName val="ILV"/>
      <sheetName val="Interner Beleg"/>
      <sheetName val="Grafik"/>
      <sheetName val="Basis"/>
      <sheetName val="ZD-FM"/>
      <sheetName val="Preisvergleiche2007"/>
      <sheetName val="Vergleich Preise FM 9.7.07"/>
      <sheetName val="Flächenbericht Geschosse"/>
      <sheetName val="Zusammenfassung"/>
      <sheetName val="NV06"/>
      <sheetName val="Makro"/>
    </sheetNames>
    <sheetDataSet>
      <sheetData sheetId="0"/>
      <sheetData sheetId="1"/>
      <sheetData sheetId="2"/>
      <sheetData sheetId="3"/>
      <sheetData sheetId="4"/>
      <sheetData sheetId="5"/>
      <sheetData sheetId="6"/>
      <sheetData sheetId="7">
        <row r="1">
          <cell r="A1" t="str">
            <v>Kostenstelle</v>
          </cell>
        </row>
        <row r="2">
          <cell r="A2">
            <v>30004</v>
          </cell>
          <cell r="B2" t="str">
            <v>Öffentlichkeitsarbeit</v>
          </cell>
        </row>
        <row r="3">
          <cell r="A3">
            <v>30022</v>
          </cell>
          <cell r="B3" t="str">
            <v>Betriebsrat RS</v>
          </cell>
        </row>
        <row r="4">
          <cell r="A4">
            <v>30141</v>
          </cell>
          <cell r="B4" t="str">
            <v>Reha Nutzung Flächen</v>
          </cell>
        </row>
        <row r="5">
          <cell r="A5">
            <v>30400</v>
          </cell>
          <cell r="B5" t="str">
            <v>Regionalleitung RS</v>
          </cell>
        </row>
        <row r="6">
          <cell r="A6">
            <v>30401</v>
          </cell>
          <cell r="B6" t="str">
            <v>BW Koordination RS</v>
          </cell>
        </row>
        <row r="7">
          <cell r="A7">
            <v>30403</v>
          </cell>
          <cell r="B7" t="str">
            <v>AN Schutz</v>
          </cell>
        </row>
        <row r="8">
          <cell r="A8">
            <v>30410</v>
          </cell>
          <cell r="B8" t="str">
            <v xml:space="preserve">GFL Reha </v>
          </cell>
        </row>
        <row r="9">
          <cell r="A9">
            <v>30411</v>
          </cell>
          <cell r="B9" t="str">
            <v>GFL Integration</v>
          </cell>
        </row>
        <row r="10">
          <cell r="A10">
            <v>30412</v>
          </cell>
          <cell r="B10" t="str">
            <v>Infrastrukturkosten RS</v>
          </cell>
        </row>
        <row r="11">
          <cell r="A11">
            <v>30420</v>
          </cell>
          <cell r="B11" t="str">
            <v>Reha Administration Stm.</v>
          </cell>
        </row>
        <row r="12">
          <cell r="A12">
            <v>30421</v>
          </cell>
          <cell r="B12" t="str">
            <v>Rehaplanung Stm.</v>
          </cell>
        </row>
        <row r="13">
          <cell r="A13">
            <v>30424</v>
          </cell>
          <cell r="B13" t="str">
            <v>Qualifizierung Stm.</v>
          </cell>
        </row>
        <row r="14">
          <cell r="A14">
            <v>30425</v>
          </cell>
          <cell r="B14" t="str">
            <v>FL Stm.</v>
          </cell>
        </row>
        <row r="15">
          <cell r="A15">
            <v>30426</v>
          </cell>
          <cell r="B15" t="str">
            <v>BGA Produktion Stm.</v>
          </cell>
        </row>
        <row r="16">
          <cell r="A16">
            <v>30430</v>
          </cell>
          <cell r="B16" t="str">
            <v>Reha Administration Ktn.</v>
          </cell>
        </row>
        <row r="17">
          <cell r="A17">
            <v>30435</v>
          </cell>
          <cell r="B17" t="str">
            <v>FL Kärnten</v>
          </cell>
        </row>
        <row r="18">
          <cell r="A18">
            <v>30436</v>
          </cell>
          <cell r="B18" t="str">
            <v>BGA Produktion Ktn.</v>
          </cell>
        </row>
        <row r="19">
          <cell r="A19">
            <v>30440</v>
          </cell>
          <cell r="B19" t="str">
            <v>Haltegriff</v>
          </cell>
        </row>
        <row r="20">
          <cell r="A20">
            <v>31400</v>
          </cell>
          <cell r="B20" t="str">
            <v>GFL Zeyringer</v>
          </cell>
        </row>
        <row r="21">
          <cell r="A21">
            <v>31401</v>
          </cell>
          <cell r="B21" t="str">
            <v>GFL Qualifizierung</v>
          </cell>
        </row>
        <row r="22">
          <cell r="A22">
            <v>31410</v>
          </cell>
          <cell r="B22" t="str">
            <v>BDA</v>
          </cell>
        </row>
        <row r="23">
          <cell r="A23">
            <v>31450</v>
          </cell>
          <cell r="B23" t="str">
            <v>NNW</v>
          </cell>
        </row>
        <row r="24">
          <cell r="A24">
            <v>40111</v>
          </cell>
          <cell r="B24" t="str">
            <v>GFL Herbst</v>
          </cell>
        </row>
        <row r="25">
          <cell r="A25">
            <v>30141001</v>
          </cell>
          <cell r="B25" t="str">
            <v>Rehaplanung Stm.</v>
          </cell>
        </row>
        <row r="26">
          <cell r="A26">
            <v>30141002</v>
          </cell>
          <cell r="B26" t="str">
            <v>Rehaplanung Ktn.</v>
          </cell>
        </row>
        <row r="27">
          <cell r="A27">
            <v>30142001</v>
          </cell>
          <cell r="B27" t="str">
            <v>Reha Ausbildung standard. Stm.</v>
          </cell>
        </row>
        <row r="28">
          <cell r="A28">
            <v>30142002</v>
          </cell>
          <cell r="B28" t="str">
            <v>Reha Ausbildung individual. Stm.</v>
          </cell>
        </row>
        <row r="29">
          <cell r="A29">
            <v>30142003</v>
          </cell>
          <cell r="B29" t="str">
            <v>Reha Ausbildung individual. Ktn.</v>
          </cell>
        </row>
        <row r="30">
          <cell r="A30">
            <v>30143001</v>
          </cell>
          <cell r="B30" t="str">
            <v>Grundlagentraining Stm.</v>
          </cell>
        </row>
        <row r="31">
          <cell r="A31">
            <v>30143002</v>
          </cell>
          <cell r="B31" t="str">
            <v>Vermittlungsvorbereitung Stm.</v>
          </cell>
        </row>
        <row r="32">
          <cell r="A32">
            <v>30143003</v>
          </cell>
          <cell r="B32" t="str">
            <v>Grundlagentraining Ktn.</v>
          </cell>
        </row>
        <row r="33">
          <cell r="A33">
            <v>30145001</v>
          </cell>
          <cell r="B33" t="str">
            <v>50+</v>
          </cell>
        </row>
        <row r="34">
          <cell r="A34">
            <v>30145002</v>
          </cell>
          <cell r="B34" t="str">
            <v>Reha Jugendliche</v>
          </cell>
        </row>
        <row r="35">
          <cell r="A35">
            <v>30145003</v>
          </cell>
          <cell r="B35" t="str">
            <v>Reha Frauen</v>
          </cell>
        </row>
        <row r="36">
          <cell r="A36">
            <v>30146001</v>
          </cell>
          <cell r="B36" t="str">
            <v>Wohnen Stm.</v>
          </cell>
        </row>
        <row r="37">
          <cell r="A37">
            <v>30146002</v>
          </cell>
          <cell r="B37" t="str">
            <v>Verpflegung Stm.</v>
          </cell>
        </row>
        <row r="38">
          <cell r="A38">
            <v>30146003</v>
          </cell>
          <cell r="B38" t="str">
            <v>Wohnen Ktn.</v>
          </cell>
        </row>
        <row r="39">
          <cell r="A39">
            <v>30146004</v>
          </cell>
          <cell r="B39" t="str">
            <v>Verpflegung Ktn.</v>
          </cell>
        </row>
        <row r="40">
          <cell r="A40">
            <v>30147001</v>
          </cell>
          <cell r="B40" t="str">
            <v>Haltegriff Arbeitstraining</v>
          </cell>
        </row>
        <row r="41">
          <cell r="A41">
            <v>30147002</v>
          </cell>
          <cell r="B41" t="str">
            <v>Haltegriff Wohntraining</v>
          </cell>
        </row>
        <row r="42">
          <cell r="A42">
            <v>30143004</v>
          </cell>
          <cell r="B42" t="str">
            <v>Vermittlungsvorbereitung Ktn.</v>
          </cell>
        </row>
        <row r="43">
          <cell r="A43">
            <v>31141001</v>
          </cell>
          <cell r="B43" t="str">
            <v>BZA Stm.</v>
          </cell>
        </row>
        <row r="44">
          <cell r="A44">
            <v>31141002</v>
          </cell>
          <cell r="B44" t="str">
            <v>BZA Ktn.</v>
          </cell>
        </row>
        <row r="45">
          <cell r="A45">
            <v>31142001</v>
          </cell>
          <cell r="B45" t="str">
            <v>Job Allianz</v>
          </cell>
        </row>
        <row r="46">
          <cell r="A46">
            <v>31142003</v>
          </cell>
          <cell r="B46" t="str">
            <v>Unternehmerservice</v>
          </cell>
        </row>
        <row r="47">
          <cell r="A47">
            <v>31142004</v>
          </cell>
          <cell r="B47" t="str">
            <v>Placement und Qualizifierung für Ältere</v>
          </cell>
        </row>
        <row r="48">
          <cell r="A48">
            <v>31142005</v>
          </cell>
          <cell r="B48" t="str">
            <v>Arbeitsassistenz Jugendliche</v>
          </cell>
        </row>
        <row r="49">
          <cell r="A49">
            <v>31142006</v>
          </cell>
          <cell r="B49" t="str">
            <v>Arbeitsassistenz Erwachsene</v>
          </cell>
        </row>
        <row r="50">
          <cell r="A50">
            <v>31143001</v>
          </cell>
          <cell r="B50" t="str">
            <v>NNW berufliche Rehabilitation</v>
          </cell>
        </row>
        <row r="51">
          <cell r="A51">
            <v>31143002</v>
          </cell>
          <cell r="B51" t="str">
            <v>Soziale Rehabilitation TM</v>
          </cell>
        </row>
        <row r="52">
          <cell r="A52">
            <v>31143003</v>
          </cell>
          <cell r="B52" t="str">
            <v>Soziale Rehabilitation VZBW</v>
          </cell>
        </row>
        <row r="53">
          <cell r="A53">
            <v>31144001</v>
          </cell>
          <cell r="B53" t="str">
            <v>SAG Stm</v>
          </cell>
        </row>
        <row r="54">
          <cell r="A54">
            <v>31144002</v>
          </cell>
          <cell r="B54" t="str">
            <v>Service f. BVP</v>
          </cell>
        </row>
        <row r="55">
          <cell r="A55">
            <v>31144003</v>
          </cell>
          <cell r="B55" t="str">
            <v>Steps to prevent</v>
          </cell>
        </row>
        <row r="56">
          <cell r="A56">
            <v>31144004</v>
          </cell>
          <cell r="B56" t="str">
            <v>Start?Klar!</v>
          </cell>
        </row>
        <row r="57">
          <cell r="A57">
            <v>31144005</v>
          </cell>
          <cell r="B57" t="str">
            <v>Ginko</v>
          </cell>
        </row>
        <row r="58">
          <cell r="A58">
            <v>31145001</v>
          </cell>
          <cell r="B58" t="str">
            <v>Leistungsdiagnostik</v>
          </cell>
        </row>
        <row r="59">
          <cell r="A59">
            <v>31145002</v>
          </cell>
          <cell r="B59" t="str">
            <v>BBE AMS NÖ</v>
          </cell>
        </row>
        <row r="60">
          <cell r="A60">
            <v>31146001</v>
          </cell>
          <cell r="B60" t="str">
            <v>Aqua Kapfenberg</v>
          </cell>
        </row>
        <row r="61">
          <cell r="A61">
            <v>31146002</v>
          </cell>
          <cell r="B61" t="str">
            <v>Aqua Knittelfeld</v>
          </cell>
        </row>
        <row r="62">
          <cell r="A62">
            <v>31146003</v>
          </cell>
          <cell r="B62" t="str">
            <v>First Step</v>
          </cell>
        </row>
        <row r="63">
          <cell r="A63">
            <v>31146004</v>
          </cell>
          <cell r="B63" t="str">
            <v>QH Tischler</v>
          </cell>
        </row>
        <row r="64">
          <cell r="A64">
            <v>31146005</v>
          </cell>
          <cell r="B64" t="str">
            <v>QH Schlosser</v>
          </cell>
        </row>
        <row r="65">
          <cell r="A65">
            <v>31146006</v>
          </cell>
          <cell r="B65" t="str">
            <v>QH Spengler</v>
          </cell>
        </row>
        <row r="66">
          <cell r="A66">
            <v>31146007</v>
          </cell>
          <cell r="B66" t="str">
            <v>BAS</v>
          </cell>
        </row>
        <row r="67">
          <cell r="A67">
            <v>31146008</v>
          </cell>
          <cell r="B67" t="str">
            <v>45+ Kärnten</v>
          </cell>
        </row>
        <row r="68">
          <cell r="A68">
            <v>31146009</v>
          </cell>
          <cell r="B68" t="str">
            <v>Grundqualifikation Ktn</v>
          </cell>
        </row>
        <row r="69">
          <cell r="A69">
            <v>40104001</v>
          </cell>
          <cell r="B69" t="str">
            <v>Workabout Stmk</v>
          </cell>
        </row>
        <row r="70">
          <cell r="A70">
            <v>40104002</v>
          </cell>
          <cell r="B70" t="str">
            <v>Works</v>
          </cell>
        </row>
        <row r="71">
          <cell r="A71">
            <v>40104003</v>
          </cell>
          <cell r="B71" t="str">
            <v xml:space="preserve">FAB Mec </v>
          </cell>
        </row>
        <row r="72">
          <cell r="A72">
            <v>40104004</v>
          </cell>
          <cell r="B72" t="str">
            <v xml:space="preserve">Aufsuchende VÜ </v>
          </cell>
        </row>
      </sheetData>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arliste"/>
      <sheetName val="Ser. Nr."/>
      <sheetName val="AVZ mit Inventurnummern"/>
    </sheetNames>
    <sheetDataSet>
      <sheetData sheetId="0" refreshError="1"/>
      <sheetData sheetId="1" refreshError="1">
        <row r="1">
          <cell r="A1" t="str">
            <v>Nr.</v>
          </cell>
          <cell r="B1" t="str">
            <v>Typ / Bezeichnung:</v>
          </cell>
          <cell r="C1" t="str">
            <v>Serien-Nr</v>
          </cell>
        </row>
        <row r="2">
          <cell r="A2">
            <v>1</v>
          </cell>
          <cell r="B2" t="str">
            <v>Notebook</v>
          </cell>
        </row>
        <row r="3">
          <cell r="A3">
            <v>2</v>
          </cell>
          <cell r="B3" t="str">
            <v>MiniTower Intel</v>
          </cell>
          <cell r="C3">
            <v>0</v>
          </cell>
        </row>
        <row r="4">
          <cell r="A4">
            <v>3</v>
          </cell>
          <cell r="B4" t="str">
            <v>Billy 200x80</v>
          </cell>
          <cell r="C4">
            <v>0</v>
          </cell>
        </row>
        <row r="5">
          <cell r="A5">
            <v>4</v>
          </cell>
          <cell r="B5" t="str">
            <v>Billy 200x80</v>
          </cell>
          <cell r="C5">
            <v>0</v>
          </cell>
        </row>
        <row r="6">
          <cell r="A6">
            <v>5</v>
          </cell>
          <cell r="B6" t="str">
            <v>Billy 200x80</v>
          </cell>
          <cell r="C6">
            <v>0</v>
          </cell>
        </row>
        <row r="7">
          <cell r="A7">
            <v>6</v>
          </cell>
          <cell r="B7" t="str">
            <v>Billy 200x80</v>
          </cell>
          <cell r="C7">
            <v>0</v>
          </cell>
        </row>
        <row r="8">
          <cell r="A8">
            <v>7</v>
          </cell>
          <cell r="B8" t="str">
            <v>Billy 200x80</v>
          </cell>
          <cell r="C8">
            <v>0</v>
          </cell>
        </row>
        <row r="9">
          <cell r="A9">
            <v>8</v>
          </cell>
          <cell r="B9" t="str">
            <v>Effektiv 140 2türig</v>
          </cell>
          <cell r="C9">
            <v>0</v>
          </cell>
        </row>
        <row r="10">
          <cell r="A10">
            <v>9</v>
          </cell>
          <cell r="B10" t="str">
            <v>Effektiv 140 2türig</v>
          </cell>
          <cell r="C10">
            <v>0</v>
          </cell>
        </row>
        <row r="11">
          <cell r="A11">
            <v>10</v>
          </cell>
          <cell r="B11" t="str">
            <v>Effektiv 160</v>
          </cell>
          <cell r="C11">
            <v>0</v>
          </cell>
        </row>
        <row r="12">
          <cell r="A12">
            <v>11</v>
          </cell>
          <cell r="B12" t="str">
            <v>Effektiv 160</v>
          </cell>
          <cell r="C12">
            <v>0</v>
          </cell>
        </row>
        <row r="13">
          <cell r="A13">
            <v>12</v>
          </cell>
          <cell r="B13" t="str">
            <v>Effektiv 160</v>
          </cell>
          <cell r="C13">
            <v>0</v>
          </cell>
        </row>
        <row r="14">
          <cell r="A14">
            <v>13</v>
          </cell>
          <cell r="B14" t="str">
            <v>Effektiv 160</v>
          </cell>
          <cell r="C14">
            <v>0</v>
          </cell>
        </row>
        <row r="15">
          <cell r="A15">
            <v>14</v>
          </cell>
          <cell r="B15" t="str">
            <v>Effektiv 160</v>
          </cell>
          <cell r="C15">
            <v>0</v>
          </cell>
        </row>
        <row r="16">
          <cell r="A16">
            <v>15</v>
          </cell>
          <cell r="B16" t="str">
            <v>Effektiv 160</v>
          </cell>
          <cell r="C16">
            <v>0</v>
          </cell>
        </row>
        <row r="17">
          <cell r="A17">
            <v>16</v>
          </cell>
          <cell r="B17" t="str">
            <v>Rollcontainer</v>
          </cell>
          <cell r="C17">
            <v>0</v>
          </cell>
        </row>
        <row r="18">
          <cell r="A18">
            <v>17</v>
          </cell>
          <cell r="B18" t="str">
            <v>Rollcontainer</v>
          </cell>
          <cell r="C18">
            <v>0</v>
          </cell>
        </row>
        <row r="19">
          <cell r="A19">
            <v>18</v>
          </cell>
          <cell r="B19" t="str">
            <v>Rollcontainer</v>
          </cell>
          <cell r="C19">
            <v>0</v>
          </cell>
        </row>
        <row r="20">
          <cell r="A20">
            <v>19</v>
          </cell>
          <cell r="B20" t="str">
            <v>Rollcontainer</v>
          </cell>
          <cell r="C20">
            <v>0</v>
          </cell>
        </row>
        <row r="21">
          <cell r="A21">
            <v>20</v>
          </cell>
          <cell r="B21" t="str">
            <v>Rollcontainer</v>
          </cell>
          <cell r="C21">
            <v>0</v>
          </cell>
        </row>
        <row r="22">
          <cell r="A22">
            <v>21</v>
          </cell>
          <cell r="B22" t="str">
            <v>Whiteboard 120x90 (Wand)</v>
          </cell>
          <cell r="C22">
            <v>0</v>
          </cell>
        </row>
        <row r="23">
          <cell r="A23">
            <v>22</v>
          </cell>
          <cell r="B23" t="str">
            <v>Whiteboard 90x60 (Wand)</v>
          </cell>
          <cell r="C23">
            <v>0</v>
          </cell>
        </row>
        <row r="24">
          <cell r="A24">
            <v>23</v>
          </cell>
          <cell r="B24" t="str">
            <v>Pinnwand 90x60 (Wand)</v>
          </cell>
          <cell r="C24">
            <v>0</v>
          </cell>
        </row>
        <row r="25">
          <cell r="A25">
            <v>24</v>
          </cell>
          <cell r="B25" t="str">
            <v>Effektiv GE mit Rollo</v>
          </cell>
          <cell r="C25">
            <v>0</v>
          </cell>
        </row>
        <row r="26">
          <cell r="A26">
            <v>25</v>
          </cell>
          <cell r="B26" t="str">
            <v>Corras Ablagetisch</v>
          </cell>
          <cell r="C26">
            <v>0</v>
          </cell>
        </row>
        <row r="27">
          <cell r="A27">
            <v>26</v>
          </cell>
          <cell r="B27" t="str">
            <v>Procent Bürodrehstuhl</v>
          </cell>
          <cell r="C27">
            <v>0</v>
          </cell>
        </row>
        <row r="28">
          <cell r="A28">
            <v>27</v>
          </cell>
          <cell r="B28" t="str">
            <v>Procent Bürodrehstuhl</v>
          </cell>
          <cell r="C28">
            <v>0</v>
          </cell>
        </row>
        <row r="29">
          <cell r="A29">
            <v>28</v>
          </cell>
          <cell r="B29" t="str">
            <v>Procent Bürodrehstuhl</v>
          </cell>
          <cell r="C29">
            <v>0</v>
          </cell>
        </row>
        <row r="30">
          <cell r="A30">
            <v>29</v>
          </cell>
          <cell r="B30" t="str">
            <v>Procent Bürodrehstuhl</v>
          </cell>
          <cell r="C30">
            <v>0</v>
          </cell>
        </row>
        <row r="31">
          <cell r="A31">
            <v>30</v>
          </cell>
          <cell r="B31" t="str">
            <v>Procent Bürodrehstuhl</v>
          </cell>
          <cell r="C31">
            <v>0</v>
          </cell>
        </row>
        <row r="32">
          <cell r="A32">
            <v>31</v>
          </cell>
          <cell r="B32" t="str">
            <v>Procent Bürodrehstuhl</v>
          </cell>
          <cell r="C32">
            <v>0</v>
          </cell>
        </row>
        <row r="33">
          <cell r="A33">
            <v>32</v>
          </cell>
          <cell r="B33" t="str">
            <v>Schalensessel mit Rollen</v>
          </cell>
          <cell r="C33">
            <v>0</v>
          </cell>
        </row>
        <row r="34">
          <cell r="A34">
            <v>33</v>
          </cell>
          <cell r="B34" t="str">
            <v>Schreibtischlampe</v>
          </cell>
          <cell r="C34">
            <v>0</v>
          </cell>
        </row>
        <row r="35">
          <cell r="A35">
            <v>34</v>
          </cell>
          <cell r="B35" t="str">
            <v>Schreibtischlampe</v>
          </cell>
          <cell r="C35">
            <v>0</v>
          </cell>
        </row>
        <row r="36">
          <cell r="A36">
            <v>35</v>
          </cell>
          <cell r="B36" t="str">
            <v>Schreibtischlampe</v>
          </cell>
          <cell r="C36">
            <v>0</v>
          </cell>
        </row>
        <row r="37">
          <cell r="A37">
            <v>36</v>
          </cell>
          <cell r="B37" t="str">
            <v>Schreibtischlampe</v>
          </cell>
          <cell r="C37">
            <v>0</v>
          </cell>
        </row>
        <row r="38">
          <cell r="A38">
            <v>37</v>
          </cell>
          <cell r="B38" t="str">
            <v>Schreibtischlampe</v>
          </cell>
          <cell r="C38">
            <v>0</v>
          </cell>
        </row>
        <row r="39">
          <cell r="A39">
            <v>38</v>
          </cell>
          <cell r="B39" t="str">
            <v>Schreibtischlampe</v>
          </cell>
          <cell r="C39">
            <v>0</v>
          </cell>
        </row>
        <row r="40">
          <cell r="A40">
            <v>39</v>
          </cell>
          <cell r="B40" t="str">
            <v>Standventilator</v>
          </cell>
          <cell r="C40">
            <v>0</v>
          </cell>
        </row>
        <row r="41">
          <cell r="A41">
            <v>40</v>
          </cell>
          <cell r="B41" t="str">
            <v>Ikarus Telefon</v>
          </cell>
          <cell r="C41">
            <v>0</v>
          </cell>
        </row>
        <row r="42">
          <cell r="A42">
            <v>41</v>
          </cell>
          <cell r="B42" t="str">
            <v>Ikarus Telefon</v>
          </cell>
          <cell r="C42">
            <v>0</v>
          </cell>
        </row>
        <row r="43">
          <cell r="A43">
            <v>42</v>
          </cell>
          <cell r="B43" t="str">
            <v>Aura 1 Telefon</v>
          </cell>
          <cell r="C43">
            <v>0</v>
          </cell>
        </row>
        <row r="44">
          <cell r="A44">
            <v>43</v>
          </cell>
          <cell r="B44" t="str">
            <v>17" Monitor</v>
          </cell>
          <cell r="C44" t="str">
            <v>AH01101865</v>
          </cell>
        </row>
        <row r="45">
          <cell r="A45">
            <v>44</v>
          </cell>
          <cell r="B45" t="str">
            <v>17" Monitor</v>
          </cell>
          <cell r="C45" t="str">
            <v>AH01101533</v>
          </cell>
        </row>
        <row r="46">
          <cell r="A46">
            <v>45</v>
          </cell>
          <cell r="B46" t="str">
            <v>17" Monitor</v>
          </cell>
          <cell r="C46" t="str">
            <v>AH01101531</v>
          </cell>
        </row>
        <row r="47">
          <cell r="A47">
            <v>46</v>
          </cell>
          <cell r="B47" t="str">
            <v>17" Monitor</v>
          </cell>
          <cell r="C47" t="str">
            <v>AH01100162</v>
          </cell>
        </row>
        <row r="48">
          <cell r="A48">
            <v>47</v>
          </cell>
          <cell r="B48" t="str">
            <v>17" Monitor</v>
          </cell>
          <cell r="C48" t="str">
            <v>AH01101522</v>
          </cell>
        </row>
        <row r="49">
          <cell r="A49">
            <v>48</v>
          </cell>
          <cell r="B49" t="str">
            <v>17" Monitor</v>
          </cell>
          <cell r="C49" t="str">
            <v>AH09100138</v>
          </cell>
        </row>
        <row r="50">
          <cell r="A50">
            <v>49</v>
          </cell>
          <cell r="B50" t="str">
            <v>MiniTower AMD</v>
          </cell>
          <cell r="C50">
            <v>0</v>
          </cell>
        </row>
        <row r="51">
          <cell r="A51">
            <v>50</v>
          </cell>
          <cell r="B51" t="str">
            <v>MiniTower AMD</v>
          </cell>
          <cell r="C51">
            <v>0</v>
          </cell>
        </row>
        <row r="52">
          <cell r="A52">
            <v>51</v>
          </cell>
          <cell r="B52" t="str">
            <v>MiniTower AMD</v>
          </cell>
          <cell r="C52">
            <v>0</v>
          </cell>
        </row>
        <row r="53">
          <cell r="A53">
            <v>52</v>
          </cell>
          <cell r="B53" t="str">
            <v>MiniTower AMD</v>
          </cell>
          <cell r="C53">
            <v>0</v>
          </cell>
        </row>
        <row r="54">
          <cell r="A54">
            <v>53</v>
          </cell>
          <cell r="B54" t="str">
            <v>MiniTower AMD</v>
          </cell>
          <cell r="C54">
            <v>0</v>
          </cell>
        </row>
        <row r="55">
          <cell r="A55">
            <v>54</v>
          </cell>
          <cell r="B55" t="str">
            <v>LaserJet 1200</v>
          </cell>
          <cell r="C55" t="str">
            <v>CNBF554957</v>
          </cell>
        </row>
        <row r="56">
          <cell r="A56">
            <v>55</v>
          </cell>
          <cell r="B56" t="str">
            <v>Switch FS716 16port</v>
          </cell>
          <cell r="C56">
            <v>0</v>
          </cell>
        </row>
        <row r="57">
          <cell r="A57">
            <v>56</v>
          </cell>
          <cell r="B57" t="str">
            <v>Deckenleuchte 8flammig</v>
          </cell>
          <cell r="C57">
            <v>0</v>
          </cell>
        </row>
        <row r="58">
          <cell r="A58">
            <v>57</v>
          </cell>
          <cell r="B58" t="str">
            <v>Jet Direkt 170X Printserver</v>
          </cell>
          <cell r="C58" t="str">
            <v>SG95064442</v>
          </cell>
        </row>
        <row r="59">
          <cell r="A59">
            <v>58</v>
          </cell>
          <cell r="B59" t="str">
            <v>Schalensessel mit Rollen</v>
          </cell>
          <cell r="C59">
            <v>0</v>
          </cell>
        </row>
        <row r="60">
          <cell r="A60">
            <v>59</v>
          </cell>
          <cell r="B60" t="str">
            <v>Schalensessel mit Rollen</v>
          </cell>
          <cell r="C60">
            <v>0</v>
          </cell>
        </row>
        <row r="61">
          <cell r="A61">
            <v>60</v>
          </cell>
          <cell r="B61" t="str">
            <v>Schalensessel mit Rollen</v>
          </cell>
          <cell r="C61">
            <v>0</v>
          </cell>
        </row>
        <row r="62">
          <cell r="A62">
            <v>61</v>
          </cell>
          <cell r="B62" t="str">
            <v>Schalensessel mit Rollen</v>
          </cell>
          <cell r="C62">
            <v>0</v>
          </cell>
        </row>
        <row r="63">
          <cell r="A63">
            <v>62</v>
          </cell>
          <cell r="B63" t="str">
            <v>Schalensessel mit Rollen</v>
          </cell>
          <cell r="C63">
            <v>0</v>
          </cell>
        </row>
        <row r="64">
          <cell r="A64">
            <v>63</v>
          </cell>
          <cell r="B64" t="str">
            <v>Schalensessel mit Rollen</v>
          </cell>
          <cell r="C64">
            <v>0</v>
          </cell>
        </row>
        <row r="65">
          <cell r="A65">
            <v>64</v>
          </cell>
          <cell r="B65" t="str">
            <v>Couchtisch mit Glaslatte</v>
          </cell>
          <cell r="C65">
            <v>0</v>
          </cell>
        </row>
        <row r="66">
          <cell r="A66">
            <v>65</v>
          </cell>
          <cell r="B66" t="str">
            <v>Sofa</v>
          </cell>
          <cell r="C66">
            <v>0</v>
          </cell>
        </row>
        <row r="67">
          <cell r="A67">
            <v>66</v>
          </cell>
          <cell r="B67" t="str">
            <v>Deckenlampe</v>
          </cell>
          <cell r="C67">
            <v>0</v>
          </cell>
        </row>
        <row r="68">
          <cell r="A68">
            <v>67</v>
          </cell>
          <cell r="B68" t="str">
            <v>Effektiv GE mit Rollo</v>
          </cell>
          <cell r="C68">
            <v>0</v>
          </cell>
        </row>
        <row r="69">
          <cell r="A69">
            <v>68</v>
          </cell>
          <cell r="B69" t="str">
            <v>Effektiv AE mit Rollo</v>
          </cell>
          <cell r="C69">
            <v>0</v>
          </cell>
        </row>
        <row r="70">
          <cell r="A70">
            <v>69</v>
          </cell>
          <cell r="B70" t="str">
            <v>Effektiv GE mit Rollo</v>
          </cell>
          <cell r="C70">
            <v>0</v>
          </cell>
        </row>
        <row r="71">
          <cell r="A71">
            <v>70</v>
          </cell>
          <cell r="B71" t="str">
            <v>Effektiv AE mit Rollo</v>
          </cell>
          <cell r="C71">
            <v>0</v>
          </cell>
        </row>
        <row r="72">
          <cell r="A72">
            <v>71</v>
          </cell>
          <cell r="B72" t="str">
            <v>Effektiv 160</v>
          </cell>
          <cell r="C72">
            <v>0</v>
          </cell>
        </row>
        <row r="73">
          <cell r="A73">
            <v>72</v>
          </cell>
          <cell r="B73" t="str">
            <v>Maximal Bürodrehstuhl</v>
          </cell>
          <cell r="C73">
            <v>0</v>
          </cell>
        </row>
        <row r="74">
          <cell r="A74">
            <v>73</v>
          </cell>
          <cell r="B74" t="str">
            <v>Schreibtischlampe</v>
          </cell>
          <cell r="C74">
            <v>0</v>
          </cell>
        </row>
        <row r="75">
          <cell r="A75">
            <v>74</v>
          </cell>
          <cell r="B75" t="str">
            <v>17" Monitor</v>
          </cell>
          <cell r="C75" t="str">
            <v>AH01101516</v>
          </cell>
        </row>
        <row r="76">
          <cell r="A76">
            <v>75</v>
          </cell>
          <cell r="B76" t="str">
            <v>MiniTower AMD</v>
          </cell>
          <cell r="C76">
            <v>0</v>
          </cell>
        </row>
        <row r="77">
          <cell r="A77">
            <v>76</v>
          </cell>
          <cell r="B77" t="str">
            <v>ST20 Systemtelefon</v>
          </cell>
          <cell r="C77" t="str">
            <v>169362</v>
          </cell>
        </row>
        <row r="78">
          <cell r="A78">
            <v>77</v>
          </cell>
          <cell r="B78" t="str">
            <v>Office Jet K80 Fax</v>
          </cell>
          <cell r="C78">
            <v>0</v>
          </cell>
        </row>
        <row r="79">
          <cell r="A79">
            <v>78</v>
          </cell>
          <cell r="B79" t="str">
            <v>Di350</v>
          </cell>
          <cell r="C79">
            <v>0</v>
          </cell>
        </row>
        <row r="80">
          <cell r="A80">
            <v>79</v>
          </cell>
          <cell r="B80" t="str">
            <v>Deskmaster 120 Telefon</v>
          </cell>
          <cell r="C80">
            <v>0</v>
          </cell>
        </row>
        <row r="81">
          <cell r="A81">
            <v>80</v>
          </cell>
          <cell r="B81" t="str">
            <v>Gigaset 4010 Funktelefon</v>
          </cell>
          <cell r="C81">
            <v>0</v>
          </cell>
        </row>
        <row r="82">
          <cell r="A82">
            <v>81</v>
          </cell>
          <cell r="B82" t="str">
            <v>AS40 Telefonanlage</v>
          </cell>
          <cell r="C82" t="str">
            <v>015790</v>
          </cell>
        </row>
        <row r="83">
          <cell r="A83">
            <v>82</v>
          </cell>
          <cell r="B83" t="str">
            <v>Switch 800 8port</v>
          </cell>
          <cell r="C83">
            <v>0</v>
          </cell>
        </row>
        <row r="84">
          <cell r="A84">
            <v>83</v>
          </cell>
          <cell r="B84" t="str">
            <v>A3 Anrufbeantworter</v>
          </cell>
          <cell r="C84">
            <v>0</v>
          </cell>
        </row>
        <row r="85">
          <cell r="A85">
            <v>84</v>
          </cell>
          <cell r="B85" t="str">
            <v>Jet Direkt 170X Printserver</v>
          </cell>
          <cell r="C85" t="str">
            <v>SG221A0FB9</v>
          </cell>
        </row>
        <row r="86">
          <cell r="A86">
            <v>85</v>
          </cell>
          <cell r="B86" t="str">
            <v>Halogendeckfluter</v>
          </cell>
          <cell r="C86">
            <v>0</v>
          </cell>
        </row>
        <row r="87">
          <cell r="A87">
            <v>86</v>
          </cell>
          <cell r="B87" t="str">
            <v>Effektiv GE mit Rollo</v>
          </cell>
          <cell r="C87">
            <v>0</v>
          </cell>
        </row>
        <row r="88">
          <cell r="A88">
            <v>87</v>
          </cell>
          <cell r="B88" t="str">
            <v>Effektiv AE mit Rollo</v>
          </cell>
          <cell r="C88">
            <v>0</v>
          </cell>
        </row>
        <row r="89">
          <cell r="A89">
            <v>88</v>
          </cell>
          <cell r="B89" t="str">
            <v>Effektiv GE mit Rollo</v>
          </cell>
          <cell r="C89">
            <v>0</v>
          </cell>
        </row>
        <row r="90">
          <cell r="A90">
            <v>89</v>
          </cell>
          <cell r="B90" t="str">
            <v>Effektiv AE mit Rollo</v>
          </cell>
          <cell r="C90">
            <v>0</v>
          </cell>
        </row>
        <row r="91">
          <cell r="A91">
            <v>90</v>
          </cell>
          <cell r="B91" t="str">
            <v>Corras Ablagetisch</v>
          </cell>
          <cell r="C91">
            <v>0</v>
          </cell>
        </row>
        <row r="92">
          <cell r="A92">
            <v>91</v>
          </cell>
          <cell r="B92" t="str">
            <v>Effektiv 160</v>
          </cell>
          <cell r="C92">
            <v>0</v>
          </cell>
        </row>
        <row r="93">
          <cell r="A93">
            <v>92</v>
          </cell>
          <cell r="B93" t="str">
            <v>17" Monitor</v>
          </cell>
          <cell r="C93" t="str">
            <v>AH09100539</v>
          </cell>
        </row>
        <row r="94">
          <cell r="A94">
            <v>93</v>
          </cell>
          <cell r="B94" t="str">
            <v>MiniTower AMD</v>
          </cell>
          <cell r="C94">
            <v>0</v>
          </cell>
        </row>
        <row r="95">
          <cell r="A95">
            <v>94</v>
          </cell>
          <cell r="B95" t="str">
            <v>Procent Bürodrehstuhl</v>
          </cell>
          <cell r="C95">
            <v>0</v>
          </cell>
        </row>
        <row r="96">
          <cell r="A96">
            <v>95</v>
          </cell>
          <cell r="B96" t="str">
            <v>ST20 Systemtelefon</v>
          </cell>
          <cell r="C96" t="str">
            <v>184715</v>
          </cell>
        </row>
        <row r="97">
          <cell r="A97">
            <v>96</v>
          </cell>
          <cell r="B97" t="str">
            <v>Schreibtischlampe</v>
          </cell>
          <cell r="C97">
            <v>0</v>
          </cell>
        </row>
        <row r="98">
          <cell r="A98">
            <v>97</v>
          </cell>
          <cell r="B98" t="str">
            <v>LaserJet 1200</v>
          </cell>
          <cell r="C98" t="str">
            <v>CNBF555022</v>
          </cell>
        </row>
        <row r="99">
          <cell r="A99">
            <v>98</v>
          </cell>
          <cell r="B99" t="str">
            <v>Magnetpinnwand</v>
          </cell>
          <cell r="C99">
            <v>0</v>
          </cell>
        </row>
        <row r="100">
          <cell r="A100">
            <v>99</v>
          </cell>
          <cell r="B100" t="str">
            <v>Bistro-Tisch klein</v>
          </cell>
          <cell r="C100">
            <v>0</v>
          </cell>
        </row>
        <row r="101">
          <cell r="A101">
            <v>100</v>
          </cell>
          <cell r="B101" t="str">
            <v>Ledercouch</v>
          </cell>
          <cell r="C101">
            <v>0</v>
          </cell>
        </row>
        <row r="102">
          <cell r="A102">
            <v>101</v>
          </cell>
          <cell r="B102" t="str">
            <v>Effektiv 160</v>
          </cell>
          <cell r="C102">
            <v>0</v>
          </cell>
        </row>
        <row r="103">
          <cell r="A103">
            <v>102</v>
          </cell>
          <cell r="B103" t="str">
            <v>Deckenleuchte 18flammig</v>
          </cell>
          <cell r="C103">
            <v>0</v>
          </cell>
        </row>
        <row r="104">
          <cell r="A104">
            <v>103</v>
          </cell>
          <cell r="B104" t="str">
            <v>Billy 200x80</v>
          </cell>
          <cell r="C104">
            <v>0</v>
          </cell>
        </row>
        <row r="105">
          <cell r="A105">
            <v>104</v>
          </cell>
          <cell r="B105" t="str">
            <v>Whiteboardtafel mit Rollen und Seitenflügeln</v>
          </cell>
          <cell r="C105">
            <v>0</v>
          </cell>
        </row>
        <row r="106">
          <cell r="A106">
            <v>105</v>
          </cell>
          <cell r="B106" t="str">
            <v>Pinnwand 90x60 (Wand)</v>
          </cell>
          <cell r="C106">
            <v>0</v>
          </cell>
        </row>
        <row r="107">
          <cell r="A107">
            <v>106</v>
          </cell>
          <cell r="B107" t="str">
            <v>Effektiv 140 2türig</v>
          </cell>
          <cell r="C107">
            <v>0</v>
          </cell>
        </row>
        <row r="108">
          <cell r="A108">
            <v>107</v>
          </cell>
          <cell r="B108" t="str">
            <v>Flip Chart mit Rollen</v>
          </cell>
          <cell r="C108">
            <v>0</v>
          </cell>
        </row>
        <row r="109">
          <cell r="A109">
            <v>108</v>
          </cell>
          <cell r="B109" t="str">
            <v>Beamerleinwand 2x2m mit Kurbel</v>
          </cell>
          <cell r="C109">
            <v>0</v>
          </cell>
        </row>
        <row r="110">
          <cell r="A110">
            <v>109</v>
          </cell>
          <cell r="B110" t="str">
            <v>Trainer Delux 1400 OH-Projektor</v>
          </cell>
          <cell r="C110" t="str">
            <v>0640A53918</v>
          </cell>
        </row>
        <row r="111">
          <cell r="A111">
            <v>110</v>
          </cell>
          <cell r="B111" t="str">
            <v>Projektortisch mit Rollen</v>
          </cell>
          <cell r="C111">
            <v>0</v>
          </cell>
        </row>
        <row r="112">
          <cell r="A112">
            <v>111</v>
          </cell>
          <cell r="B112" t="str">
            <v>Effektiv GE mit Rollo</v>
          </cell>
          <cell r="C112">
            <v>0</v>
          </cell>
        </row>
        <row r="113">
          <cell r="A113">
            <v>112</v>
          </cell>
          <cell r="B113" t="str">
            <v>Jet Direkt 170X Printserver</v>
          </cell>
          <cell r="C113" t="str">
            <v>SG02930803</v>
          </cell>
        </row>
        <row r="114">
          <cell r="A114">
            <v>113</v>
          </cell>
          <cell r="B114" t="str">
            <v>Hub Officeconnect 16C</v>
          </cell>
          <cell r="C114">
            <v>0</v>
          </cell>
        </row>
        <row r="115">
          <cell r="A115">
            <v>114</v>
          </cell>
          <cell r="B115" t="str">
            <v>LaserJet 1200</v>
          </cell>
          <cell r="C115" t="str">
            <v>CNBF555015</v>
          </cell>
        </row>
        <row r="116">
          <cell r="A116">
            <v>115</v>
          </cell>
          <cell r="B116" t="str">
            <v>Effektiv 160</v>
          </cell>
          <cell r="C116">
            <v>0</v>
          </cell>
        </row>
        <row r="117">
          <cell r="A117">
            <v>116</v>
          </cell>
          <cell r="B117" t="str">
            <v>Effektiv 160</v>
          </cell>
          <cell r="C117">
            <v>0</v>
          </cell>
        </row>
        <row r="118">
          <cell r="A118">
            <v>117</v>
          </cell>
          <cell r="B118" t="str">
            <v>Effektiv 160</v>
          </cell>
          <cell r="C118">
            <v>0</v>
          </cell>
        </row>
        <row r="119">
          <cell r="A119">
            <v>118</v>
          </cell>
          <cell r="B119" t="str">
            <v>Effektiv 160</v>
          </cell>
          <cell r="C119">
            <v>0</v>
          </cell>
        </row>
        <row r="120">
          <cell r="A120">
            <v>119</v>
          </cell>
          <cell r="B120" t="str">
            <v>Effektiv 160</v>
          </cell>
          <cell r="C120">
            <v>0</v>
          </cell>
        </row>
        <row r="121">
          <cell r="A121">
            <v>120</v>
          </cell>
          <cell r="B121" t="str">
            <v>Effektiv 80</v>
          </cell>
          <cell r="C121">
            <v>0</v>
          </cell>
        </row>
        <row r="122">
          <cell r="A122">
            <v>121</v>
          </cell>
          <cell r="B122" t="str">
            <v>Procent Bürodrehstuhl</v>
          </cell>
          <cell r="C122">
            <v>0</v>
          </cell>
        </row>
        <row r="123">
          <cell r="A123">
            <v>122</v>
          </cell>
          <cell r="B123" t="str">
            <v>Procent Bürodrehstuhl</v>
          </cell>
          <cell r="C123">
            <v>0</v>
          </cell>
        </row>
        <row r="124">
          <cell r="A124">
            <v>123</v>
          </cell>
          <cell r="B124" t="str">
            <v>Procent Bürodrehstuhl</v>
          </cell>
          <cell r="C124">
            <v>0</v>
          </cell>
        </row>
        <row r="125">
          <cell r="A125">
            <v>124</v>
          </cell>
          <cell r="B125" t="str">
            <v>Procent Bürodrehstuhl</v>
          </cell>
          <cell r="C125">
            <v>0</v>
          </cell>
        </row>
        <row r="126">
          <cell r="A126">
            <v>125</v>
          </cell>
          <cell r="B126" t="str">
            <v>Procent Bürodrehstuhl</v>
          </cell>
          <cell r="C126">
            <v>0</v>
          </cell>
        </row>
        <row r="127">
          <cell r="A127">
            <v>126</v>
          </cell>
          <cell r="B127" t="str">
            <v>Procent Bürodrehstuhl</v>
          </cell>
          <cell r="C127">
            <v>0</v>
          </cell>
        </row>
        <row r="128">
          <cell r="A128">
            <v>127</v>
          </cell>
          <cell r="B128" t="str">
            <v>Procent Bürodrehstuhl</v>
          </cell>
          <cell r="C128">
            <v>0</v>
          </cell>
        </row>
        <row r="129">
          <cell r="A129">
            <v>128</v>
          </cell>
          <cell r="B129" t="str">
            <v>Procent Bürodrehstuhl</v>
          </cell>
          <cell r="C129">
            <v>0</v>
          </cell>
        </row>
        <row r="130">
          <cell r="A130">
            <v>129</v>
          </cell>
          <cell r="B130" t="str">
            <v>Procent Bürodrehstuhl</v>
          </cell>
          <cell r="C130">
            <v>0</v>
          </cell>
        </row>
        <row r="131">
          <cell r="A131">
            <v>130</v>
          </cell>
          <cell r="B131" t="str">
            <v>Procent Bürodrehstuhl</v>
          </cell>
          <cell r="C131">
            <v>0</v>
          </cell>
        </row>
        <row r="132">
          <cell r="A132">
            <v>131</v>
          </cell>
          <cell r="B132" t="str">
            <v>Procent Bürodrehstuhl</v>
          </cell>
          <cell r="C132">
            <v>0</v>
          </cell>
        </row>
        <row r="133">
          <cell r="A133">
            <v>132</v>
          </cell>
          <cell r="B133" t="str">
            <v>Procent Bürodrehstuhl</v>
          </cell>
          <cell r="C133">
            <v>0</v>
          </cell>
        </row>
        <row r="134">
          <cell r="A134">
            <v>133</v>
          </cell>
          <cell r="B134" t="str">
            <v>Broschürenwandhalter</v>
          </cell>
          <cell r="C134">
            <v>0</v>
          </cell>
        </row>
        <row r="135">
          <cell r="A135">
            <v>134</v>
          </cell>
          <cell r="B135" t="str">
            <v>Effektiv 160</v>
          </cell>
          <cell r="C135">
            <v>0</v>
          </cell>
        </row>
        <row r="136">
          <cell r="A136">
            <v>135</v>
          </cell>
          <cell r="B136" t="str">
            <v>Bistrosessel</v>
          </cell>
          <cell r="C136">
            <v>0</v>
          </cell>
        </row>
        <row r="137">
          <cell r="A137">
            <v>136</v>
          </cell>
          <cell r="B137" t="str">
            <v>Balkenleuchte direkt/indirekt</v>
          </cell>
          <cell r="C137">
            <v>0</v>
          </cell>
        </row>
        <row r="138">
          <cell r="A138">
            <v>137</v>
          </cell>
          <cell r="B138" t="str">
            <v>Schalensessel mit Rollen</v>
          </cell>
          <cell r="C138">
            <v>0</v>
          </cell>
        </row>
        <row r="139">
          <cell r="A139">
            <v>138</v>
          </cell>
          <cell r="B139" t="str">
            <v>Schalensessel mit Rollen</v>
          </cell>
          <cell r="C139">
            <v>0</v>
          </cell>
        </row>
        <row r="140">
          <cell r="A140">
            <v>139</v>
          </cell>
          <cell r="B140" t="str">
            <v>Bistro-Tisch klein</v>
          </cell>
          <cell r="C140">
            <v>0</v>
          </cell>
        </row>
        <row r="141">
          <cell r="A141">
            <v>140</v>
          </cell>
          <cell r="B141" t="str">
            <v>Sofa</v>
          </cell>
          <cell r="C141">
            <v>0</v>
          </cell>
        </row>
        <row r="142">
          <cell r="A142">
            <v>141</v>
          </cell>
          <cell r="B142" t="str">
            <v>Wandregal</v>
          </cell>
          <cell r="C142">
            <v>0</v>
          </cell>
        </row>
        <row r="143">
          <cell r="A143">
            <v>142</v>
          </cell>
          <cell r="B143" t="str">
            <v>Deskmaster 120 Telefon</v>
          </cell>
          <cell r="C143">
            <v>0</v>
          </cell>
        </row>
        <row r="144">
          <cell r="A144">
            <v>143</v>
          </cell>
          <cell r="B144" t="str">
            <v>Billy 200x60</v>
          </cell>
          <cell r="C144">
            <v>0</v>
          </cell>
        </row>
        <row r="145">
          <cell r="A145">
            <v>144</v>
          </cell>
          <cell r="B145" t="str">
            <v>Billy 200x60</v>
          </cell>
          <cell r="C145">
            <v>0</v>
          </cell>
        </row>
        <row r="146">
          <cell r="A146">
            <v>145</v>
          </cell>
          <cell r="B146" t="str">
            <v>Billy 200x80</v>
          </cell>
          <cell r="C146">
            <v>0</v>
          </cell>
        </row>
        <row r="147">
          <cell r="A147">
            <v>146</v>
          </cell>
          <cell r="B147" t="str">
            <v>Wandregal</v>
          </cell>
          <cell r="C147">
            <v>0</v>
          </cell>
        </row>
        <row r="148">
          <cell r="A148">
            <v>147</v>
          </cell>
          <cell r="B148" t="str">
            <v>Wandregal</v>
          </cell>
          <cell r="C148">
            <v>0</v>
          </cell>
        </row>
        <row r="149">
          <cell r="A149">
            <v>148</v>
          </cell>
          <cell r="B149" t="str">
            <v>Wandregal</v>
          </cell>
          <cell r="C149">
            <v>0</v>
          </cell>
        </row>
        <row r="150">
          <cell r="A150">
            <v>149</v>
          </cell>
          <cell r="B150" t="str">
            <v>Billy 106x80</v>
          </cell>
          <cell r="C150">
            <v>0</v>
          </cell>
        </row>
        <row r="151">
          <cell r="A151">
            <v>150</v>
          </cell>
          <cell r="B151" t="str">
            <v>Wandregal</v>
          </cell>
          <cell r="C151">
            <v>0</v>
          </cell>
        </row>
        <row r="152">
          <cell r="A152">
            <v>151</v>
          </cell>
          <cell r="B152" t="str">
            <v>Effektiv GE mit Rollo</v>
          </cell>
          <cell r="C152">
            <v>0</v>
          </cell>
        </row>
        <row r="153">
          <cell r="A153">
            <v>152</v>
          </cell>
          <cell r="B153" t="str">
            <v>Effektiv AE mit Rollo</v>
          </cell>
          <cell r="C153">
            <v>0</v>
          </cell>
        </row>
        <row r="154">
          <cell r="A154">
            <v>153</v>
          </cell>
          <cell r="B154" t="str">
            <v>Corras Ablagetisch</v>
          </cell>
          <cell r="C154">
            <v>0</v>
          </cell>
        </row>
        <row r="155">
          <cell r="A155">
            <v>154</v>
          </cell>
          <cell r="B155" t="str">
            <v>Pinnwand 90x60 (Wand)</v>
          </cell>
          <cell r="C155">
            <v>0</v>
          </cell>
        </row>
        <row r="156">
          <cell r="A156">
            <v>155</v>
          </cell>
          <cell r="B156" t="str">
            <v>Pinnwand 90x60</v>
          </cell>
          <cell r="C156">
            <v>0</v>
          </cell>
        </row>
        <row r="157">
          <cell r="A157">
            <v>156</v>
          </cell>
          <cell r="B157" t="str">
            <v>Whiteboard 120x90 (Wand)</v>
          </cell>
          <cell r="C157">
            <v>0</v>
          </cell>
        </row>
        <row r="158">
          <cell r="A158">
            <v>157</v>
          </cell>
          <cell r="B158" t="str">
            <v>Pinnwand 90x60</v>
          </cell>
          <cell r="C158">
            <v>0</v>
          </cell>
        </row>
        <row r="159">
          <cell r="A159">
            <v>158</v>
          </cell>
          <cell r="B159" t="str">
            <v>Effektiv 160</v>
          </cell>
          <cell r="C159">
            <v>0</v>
          </cell>
        </row>
        <row r="160">
          <cell r="A160">
            <v>159</v>
          </cell>
          <cell r="B160" t="str">
            <v>Effektiv 160</v>
          </cell>
          <cell r="C160">
            <v>0</v>
          </cell>
        </row>
        <row r="161">
          <cell r="A161">
            <v>160</v>
          </cell>
          <cell r="B161" t="str">
            <v>Effektiv 160</v>
          </cell>
          <cell r="C161">
            <v>0</v>
          </cell>
        </row>
        <row r="162">
          <cell r="A162">
            <v>161</v>
          </cell>
          <cell r="B162" t="str">
            <v>Effektiv 160</v>
          </cell>
          <cell r="C162">
            <v>0</v>
          </cell>
        </row>
        <row r="163">
          <cell r="A163">
            <v>162</v>
          </cell>
          <cell r="B163" t="str">
            <v>Effektiv 160</v>
          </cell>
          <cell r="C163">
            <v>0</v>
          </cell>
        </row>
        <row r="164">
          <cell r="A164">
            <v>163</v>
          </cell>
          <cell r="B164" t="str">
            <v>Effektiv 160</v>
          </cell>
          <cell r="C164">
            <v>0</v>
          </cell>
        </row>
        <row r="165">
          <cell r="A165">
            <v>164</v>
          </cell>
          <cell r="B165" t="str">
            <v>Procent Bürodrehstuhl</v>
          </cell>
          <cell r="C165">
            <v>0</v>
          </cell>
        </row>
        <row r="166">
          <cell r="A166">
            <v>165</v>
          </cell>
          <cell r="B166" t="str">
            <v>Procent Bürodrehstuhl</v>
          </cell>
          <cell r="C166">
            <v>0</v>
          </cell>
        </row>
        <row r="167">
          <cell r="A167">
            <v>166</v>
          </cell>
          <cell r="B167" t="str">
            <v>Procent Bürodrehstuhl</v>
          </cell>
          <cell r="C167">
            <v>0</v>
          </cell>
        </row>
        <row r="168">
          <cell r="A168">
            <v>167</v>
          </cell>
          <cell r="B168" t="str">
            <v>Procent Bürodrehstuhl</v>
          </cell>
          <cell r="C168">
            <v>0</v>
          </cell>
        </row>
        <row r="169">
          <cell r="A169">
            <v>168</v>
          </cell>
          <cell r="B169" t="str">
            <v>Procent Bürodrehstuhl</v>
          </cell>
          <cell r="C169">
            <v>0</v>
          </cell>
        </row>
        <row r="170">
          <cell r="A170">
            <v>169</v>
          </cell>
          <cell r="B170" t="str">
            <v>Verksam Bürodrehstuhl</v>
          </cell>
          <cell r="C170">
            <v>0</v>
          </cell>
        </row>
        <row r="171">
          <cell r="A171">
            <v>170</v>
          </cell>
          <cell r="B171" t="str">
            <v>Rollcontainer</v>
          </cell>
          <cell r="C171">
            <v>0</v>
          </cell>
        </row>
        <row r="172">
          <cell r="A172">
            <v>171</v>
          </cell>
          <cell r="B172" t="str">
            <v>Rollcontainer</v>
          </cell>
          <cell r="C172">
            <v>0</v>
          </cell>
        </row>
        <row r="173">
          <cell r="A173">
            <v>172</v>
          </cell>
          <cell r="B173" t="str">
            <v>Rollcontainer</v>
          </cell>
          <cell r="C173">
            <v>0</v>
          </cell>
        </row>
        <row r="174">
          <cell r="A174">
            <v>173</v>
          </cell>
          <cell r="B174" t="str">
            <v>Rollcontainer</v>
          </cell>
          <cell r="C174">
            <v>0</v>
          </cell>
        </row>
        <row r="175">
          <cell r="A175">
            <v>174</v>
          </cell>
          <cell r="B175" t="str">
            <v>Rollcontainer</v>
          </cell>
          <cell r="C175">
            <v>0</v>
          </cell>
        </row>
        <row r="176">
          <cell r="A176">
            <v>175</v>
          </cell>
          <cell r="B176" t="str">
            <v>Rollcontainer</v>
          </cell>
          <cell r="C176">
            <v>0</v>
          </cell>
        </row>
        <row r="177">
          <cell r="A177">
            <v>176</v>
          </cell>
          <cell r="B177" t="str">
            <v>17" Monitor</v>
          </cell>
          <cell r="C177" t="str">
            <v>AH01101523</v>
          </cell>
        </row>
        <row r="178">
          <cell r="A178">
            <v>177</v>
          </cell>
          <cell r="B178" t="str">
            <v>17" Monitor</v>
          </cell>
          <cell r="C178" t="str">
            <v>AH01101525</v>
          </cell>
        </row>
        <row r="179">
          <cell r="A179">
            <v>178</v>
          </cell>
          <cell r="B179" t="str">
            <v>17" Monitor</v>
          </cell>
          <cell r="C179" t="str">
            <v>AH09100603</v>
          </cell>
        </row>
        <row r="180">
          <cell r="A180">
            <v>179</v>
          </cell>
          <cell r="B180" t="str">
            <v>17" Monitor</v>
          </cell>
          <cell r="C180" t="str">
            <v>AH01101524</v>
          </cell>
        </row>
        <row r="181">
          <cell r="A181">
            <v>180</v>
          </cell>
          <cell r="B181" t="str">
            <v>17" Monitor</v>
          </cell>
          <cell r="C181" t="str">
            <v>AH01101528</v>
          </cell>
        </row>
        <row r="182">
          <cell r="A182">
            <v>181</v>
          </cell>
          <cell r="B182" t="str">
            <v>17" Monitor</v>
          </cell>
          <cell r="C182" t="str">
            <v>AH01101532</v>
          </cell>
        </row>
        <row r="183">
          <cell r="A183">
            <v>182</v>
          </cell>
          <cell r="B183" t="str">
            <v>Schreibtischlampe</v>
          </cell>
          <cell r="C183">
            <v>0</v>
          </cell>
        </row>
        <row r="184">
          <cell r="A184">
            <v>183</v>
          </cell>
          <cell r="B184" t="str">
            <v>Schreibtischlampe</v>
          </cell>
          <cell r="C184">
            <v>0</v>
          </cell>
        </row>
        <row r="185">
          <cell r="A185">
            <v>184</v>
          </cell>
          <cell r="B185" t="str">
            <v>Gigaset 3010 Funktelefon</v>
          </cell>
          <cell r="C185">
            <v>0</v>
          </cell>
        </row>
        <row r="186">
          <cell r="A186">
            <v>185</v>
          </cell>
          <cell r="B186" t="str">
            <v>LaserJet 1100</v>
          </cell>
          <cell r="C186" t="str">
            <v>FRHR750551</v>
          </cell>
        </row>
        <row r="187">
          <cell r="A187">
            <v>186</v>
          </cell>
          <cell r="B187" t="str">
            <v>Jet Direkt 170X Printserver</v>
          </cell>
          <cell r="C187" t="str">
            <v>SG02930799</v>
          </cell>
        </row>
        <row r="188">
          <cell r="A188">
            <v>187</v>
          </cell>
          <cell r="B188" t="str">
            <v>Switch FS708 8port</v>
          </cell>
          <cell r="C188">
            <v>0</v>
          </cell>
        </row>
        <row r="189">
          <cell r="A189">
            <v>188</v>
          </cell>
          <cell r="B189" t="str">
            <v>MiniTower AMD</v>
          </cell>
          <cell r="C189">
            <v>0</v>
          </cell>
        </row>
        <row r="190">
          <cell r="A190">
            <v>189</v>
          </cell>
          <cell r="B190" t="str">
            <v>MiniTower AMD</v>
          </cell>
          <cell r="C190">
            <v>0</v>
          </cell>
        </row>
        <row r="191">
          <cell r="A191">
            <v>190</v>
          </cell>
          <cell r="B191" t="str">
            <v>MiniTower AMD</v>
          </cell>
          <cell r="C191">
            <v>0</v>
          </cell>
        </row>
        <row r="192">
          <cell r="A192">
            <v>191</v>
          </cell>
          <cell r="B192" t="str">
            <v>MiniTower AMD</v>
          </cell>
          <cell r="C192">
            <v>0</v>
          </cell>
        </row>
        <row r="193">
          <cell r="A193">
            <v>192</v>
          </cell>
          <cell r="B193" t="str">
            <v>MiniTower AMD</v>
          </cell>
          <cell r="C193">
            <v>0</v>
          </cell>
        </row>
        <row r="194">
          <cell r="A194">
            <v>193</v>
          </cell>
          <cell r="B194" t="str">
            <v>MiniTower AMD</v>
          </cell>
          <cell r="C194">
            <v>0</v>
          </cell>
        </row>
        <row r="195">
          <cell r="A195">
            <v>194</v>
          </cell>
          <cell r="B195" t="str">
            <v>Balkenleuchte direkt/indirekt</v>
          </cell>
          <cell r="C195">
            <v>0</v>
          </cell>
        </row>
        <row r="196">
          <cell r="A196">
            <v>195</v>
          </cell>
          <cell r="B196" t="str">
            <v>Balkenleuchte direkt/indirekt</v>
          </cell>
          <cell r="C196">
            <v>0</v>
          </cell>
        </row>
        <row r="197">
          <cell r="A197">
            <v>196</v>
          </cell>
          <cell r="B197" t="str">
            <v>Schreibtischlampe</v>
          </cell>
          <cell r="C197">
            <v>0</v>
          </cell>
        </row>
        <row r="198">
          <cell r="A198">
            <v>197</v>
          </cell>
          <cell r="B198" t="str">
            <v>L-11 Wireless Accesspoint</v>
          </cell>
          <cell r="C198" t="str">
            <v>8059402918</v>
          </cell>
        </row>
        <row r="199">
          <cell r="A199">
            <v>198</v>
          </cell>
          <cell r="B199" t="str">
            <v>Waschtisch mit Unterbauschrank</v>
          </cell>
          <cell r="C199">
            <v>0</v>
          </cell>
        </row>
        <row r="200">
          <cell r="A200">
            <v>199</v>
          </cell>
          <cell r="B200" t="str">
            <v>Servierwagerl</v>
          </cell>
          <cell r="C200">
            <v>0</v>
          </cell>
        </row>
        <row r="201">
          <cell r="A201">
            <v>200</v>
          </cell>
          <cell r="B201" t="str">
            <v>Geschirrspüler</v>
          </cell>
          <cell r="C201">
            <v>0</v>
          </cell>
        </row>
        <row r="202">
          <cell r="A202">
            <v>201</v>
          </cell>
          <cell r="B202" t="str">
            <v>Kühlschrank</v>
          </cell>
          <cell r="C202">
            <v>0</v>
          </cell>
        </row>
        <row r="203">
          <cell r="A203">
            <v>202</v>
          </cell>
          <cell r="B203" t="str">
            <v>Hängeschrank</v>
          </cell>
          <cell r="C203">
            <v>0</v>
          </cell>
        </row>
        <row r="204">
          <cell r="A204">
            <v>203</v>
          </cell>
          <cell r="B204" t="str">
            <v>Hängeschrank</v>
          </cell>
          <cell r="C204">
            <v>0</v>
          </cell>
        </row>
        <row r="205">
          <cell r="A205">
            <v>204</v>
          </cell>
          <cell r="B205" t="str">
            <v>Standpinnwand</v>
          </cell>
          <cell r="C205">
            <v>0</v>
          </cell>
        </row>
        <row r="206">
          <cell r="A206">
            <v>205</v>
          </cell>
          <cell r="B206" t="str">
            <v>Standpinnwand</v>
          </cell>
          <cell r="C206">
            <v>0</v>
          </cell>
        </row>
        <row r="207">
          <cell r="A207">
            <v>206</v>
          </cell>
          <cell r="B207" t="str">
            <v>Effektiv 160</v>
          </cell>
          <cell r="C207">
            <v>0</v>
          </cell>
        </row>
        <row r="208">
          <cell r="A208">
            <v>207</v>
          </cell>
          <cell r="B208" t="str">
            <v>Effektiv 160</v>
          </cell>
          <cell r="C208">
            <v>0</v>
          </cell>
        </row>
        <row r="209">
          <cell r="A209">
            <v>208</v>
          </cell>
          <cell r="B209" t="str">
            <v>Effektiv 160</v>
          </cell>
          <cell r="C209">
            <v>0</v>
          </cell>
        </row>
        <row r="210">
          <cell r="A210">
            <v>209</v>
          </cell>
          <cell r="B210" t="str">
            <v>Besprechungstisch</v>
          </cell>
          <cell r="C210">
            <v>0</v>
          </cell>
        </row>
        <row r="211">
          <cell r="A211">
            <v>210</v>
          </cell>
          <cell r="B211" t="str">
            <v>9550 OH-Projektor</v>
          </cell>
          <cell r="C211">
            <v>0</v>
          </cell>
        </row>
        <row r="212">
          <cell r="A212">
            <v>211</v>
          </cell>
          <cell r="B212" t="str">
            <v>LC4600 Proscreen Beamer</v>
          </cell>
          <cell r="C212">
            <v>0</v>
          </cell>
        </row>
        <row r="213">
          <cell r="A213">
            <v>212</v>
          </cell>
          <cell r="B213" t="str">
            <v>Projektortisch mit Rollen</v>
          </cell>
          <cell r="C213">
            <v>0</v>
          </cell>
        </row>
        <row r="214">
          <cell r="A214">
            <v>213</v>
          </cell>
          <cell r="B214" t="str">
            <v>VCR 4300 Videorekorder</v>
          </cell>
          <cell r="C214">
            <v>0</v>
          </cell>
        </row>
        <row r="215">
          <cell r="A215">
            <v>214</v>
          </cell>
          <cell r="B215" t="str">
            <v>TV</v>
          </cell>
          <cell r="C215">
            <v>0</v>
          </cell>
        </row>
        <row r="216">
          <cell r="A216">
            <v>215</v>
          </cell>
          <cell r="B216" t="str">
            <v>103050-17"</v>
          </cell>
          <cell r="C216" t="str">
            <v>AH09100541</v>
          </cell>
        </row>
        <row r="217">
          <cell r="A217">
            <v>216</v>
          </cell>
          <cell r="B217" t="str">
            <v>BigTower AMD</v>
          </cell>
          <cell r="C217">
            <v>0</v>
          </cell>
        </row>
        <row r="218">
          <cell r="A218">
            <v>217</v>
          </cell>
          <cell r="B218" t="str">
            <v>Phonomöbel mit Rollen</v>
          </cell>
          <cell r="C218">
            <v>0</v>
          </cell>
        </row>
        <row r="219">
          <cell r="A219">
            <v>218</v>
          </cell>
          <cell r="B219" t="str">
            <v>Flip Chart 3bein</v>
          </cell>
          <cell r="C219">
            <v>0</v>
          </cell>
        </row>
        <row r="220">
          <cell r="A220">
            <v>219</v>
          </cell>
          <cell r="B220" t="str">
            <v>Flip Chart 3bein</v>
          </cell>
          <cell r="C220">
            <v>0</v>
          </cell>
        </row>
        <row r="221">
          <cell r="A221">
            <v>220</v>
          </cell>
          <cell r="B221" t="str">
            <v>Projektionsleinwand mit Standfuß</v>
          </cell>
          <cell r="C221">
            <v>0</v>
          </cell>
        </row>
        <row r="222">
          <cell r="A222">
            <v>221</v>
          </cell>
          <cell r="B222" t="str">
            <v>Flip Chart mit Rollen</v>
          </cell>
          <cell r="C222">
            <v>0</v>
          </cell>
        </row>
        <row r="223">
          <cell r="A223">
            <v>222</v>
          </cell>
          <cell r="B223" t="str">
            <v>Bistro-Tisch klein</v>
          </cell>
          <cell r="C223">
            <v>0</v>
          </cell>
        </row>
        <row r="224">
          <cell r="A224">
            <v>223</v>
          </cell>
          <cell r="B224" t="str">
            <v>Holzsessel mit Lehne</v>
          </cell>
          <cell r="C224">
            <v>0</v>
          </cell>
        </row>
        <row r="225">
          <cell r="A225">
            <v>224</v>
          </cell>
          <cell r="B225" t="str">
            <v>Holzsessel mit Lehne</v>
          </cell>
          <cell r="C225">
            <v>0</v>
          </cell>
        </row>
        <row r="226">
          <cell r="A226">
            <v>225</v>
          </cell>
          <cell r="B226" t="str">
            <v>Holzsessel mit Lehne</v>
          </cell>
          <cell r="C226">
            <v>0</v>
          </cell>
        </row>
        <row r="227">
          <cell r="A227">
            <v>226</v>
          </cell>
          <cell r="B227" t="str">
            <v>Holzsessel mit Lehne</v>
          </cell>
          <cell r="C227">
            <v>0</v>
          </cell>
        </row>
        <row r="228">
          <cell r="A228">
            <v>227</v>
          </cell>
          <cell r="B228" t="str">
            <v>Holzsessel mit Lehne</v>
          </cell>
          <cell r="C228">
            <v>0</v>
          </cell>
        </row>
        <row r="229">
          <cell r="A229">
            <v>228</v>
          </cell>
          <cell r="B229" t="str">
            <v>Holzsessel mit Lehne</v>
          </cell>
          <cell r="C229">
            <v>0</v>
          </cell>
        </row>
        <row r="230">
          <cell r="A230">
            <v>229</v>
          </cell>
          <cell r="B230" t="str">
            <v>Holzsessel mit Lehne</v>
          </cell>
          <cell r="C230">
            <v>0</v>
          </cell>
        </row>
        <row r="231">
          <cell r="A231">
            <v>230</v>
          </cell>
          <cell r="B231" t="str">
            <v>Holzsessel mit Lehne</v>
          </cell>
          <cell r="C231">
            <v>0</v>
          </cell>
        </row>
        <row r="232">
          <cell r="A232">
            <v>231</v>
          </cell>
          <cell r="B232" t="str">
            <v>Holzsessel mit Lehne</v>
          </cell>
          <cell r="C232">
            <v>0</v>
          </cell>
        </row>
        <row r="233">
          <cell r="A233">
            <v>232</v>
          </cell>
          <cell r="B233" t="str">
            <v>Holzsessel mit Lehne</v>
          </cell>
          <cell r="C233">
            <v>0</v>
          </cell>
        </row>
        <row r="234">
          <cell r="A234">
            <v>233</v>
          </cell>
          <cell r="B234" t="str">
            <v>Holzsessel mit Lehne</v>
          </cell>
          <cell r="C234">
            <v>0</v>
          </cell>
        </row>
        <row r="235">
          <cell r="A235">
            <v>234</v>
          </cell>
          <cell r="B235" t="str">
            <v>Holzsessel mit Lehne</v>
          </cell>
          <cell r="C235">
            <v>0</v>
          </cell>
        </row>
        <row r="236">
          <cell r="A236">
            <v>235</v>
          </cell>
          <cell r="B236" t="str">
            <v>Holzsessel mit Lehne</v>
          </cell>
          <cell r="C236">
            <v>0</v>
          </cell>
        </row>
        <row r="237">
          <cell r="A237">
            <v>236</v>
          </cell>
          <cell r="B237" t="str">
            <v>Holzsessel mit Lehne</v>
          </cell>
          <cell r="C237">
            <v>0</v>
          </cell>
        </row>
        <row r="238">
          <cell r="A238">
            <v>237</v>
          </cell>
          <cell r="B238" t="str">
            <v>Holzsessel mit Lehne</v>
          </cell>
          <cell r="C238">
            <v>0</v>
          </cell>
        </row>
        <row r="239">
          <cell r="A239">
            <v>238</v>
          </cell>
          <cell r="B239" t="str">
            <v>Holzsessel mit Lehne</v>
          </cell>
          <cell r="C239">
            <v>0</v>
          </cell>
        </row>
        <row r="240">
          <cell r="A240">
            <v>239</v>
          </cell>
          <cell r="B240" t="str">
            <v>Holzsessel mit Lehne</v>
          </cell>
          <cell r="C240">
            <v>0</v>
          </cell>
        </row>
        <row r="241">
          <cell r="A241">
            <v>240</v>
          </cell>
          <cell r="B241" t="str">
            <v>Stapelsessel blau</v>
          </cell>
          <cell r="C241">
            <v>0</v>
          </cell>
        </row>
        <row r="242">
          <cell r="A242">
            <v>241</v>
          </cell>
          <cell r="B242" t="str">
            <v>Stapelsessel blau</v>
          </cell>
          <cell r="C242">
            <v>0</v>
          </cell>
        </row>
        <row r="243">
          <cell r="A243">
            <v>242</v>
          </cell>
          <cell r="B243" t="str">
            <v>Stapelsessel blau</v>
          </cell>
          <cell r="C243">
            <v>0</v>
          </cell>
        </row>
        <row r="244">
          <cell r="A244">
            <v>243</v>
          </cell>
          <cell r="B244" t="str">
            <v>Stapelsessel blau</v>
          </cell>
          <cell r="C244">
            <v>0</v>
          </cell>
        </row>
        <row r="245">
          <cell r="A245">
            <v>244</v>
          </cell>
          <cell r="B245" t="str">
            <v>Stapelsessel blau</v>
          </cell>
          <cell r="C245">
            <v>0</v>
          </cell>
        </row>
        <row r="246">
          <cell r="A246">
            <v>245</v>
          </cell>
          <cell r="B246" t="str">
            <v>Stapelsessel blau</v>
          </cell>
          <cell r="C246">
            <v>0</v>
          </cell>
        </row>
        <row r="247">
          <cell r="A247">
            <v>246</v>
          </cell>
          <cell r="B247" t="str">
            <v>Stapelsessel blau</v>
          </cell>
          <cell r="C247">
            <v>0</v>
          </cell>
        </row>
        <row r="248">
          <cell r="A248">
            <v>247</v>
          </cell>
          <cell r="B248" t="str">
            <v>Stapelsessel blau</v>
          </cell>
          <cell r="C248">
            <v>0</v>
          </cell>
        </row>
        <row r="249">
          <cell r="A249">
            <v>248</v>
          </cell>
          <cell r="B249" t="str">
            <v>Stapelsessel blau</v>
          </cell>
          <cell r="C249">
            <v>0</v>
          </cell>
        </row>
        <row r="250">
          <cell r="A250">
            <v>249</v>
          </cell>
          <cell r="B250" t="str">
            <v>Stapelsessel blau</v>
          </cell>
          <cell r="C250">
            <v>0</v>
          </cell>
        </row>
        <row r="251">
          <cell r="A251">
            <v>250</v>
          </cell>
          <cell r="B251" t="str">
            <v>Stapelsessel blau</v>
          </cell>
          <cell r="C251">
            <v>0</v>
          </cell>
        </row>
        <row r="252">
          <cell r="A252">
            <v>251</v>
          </cell>
          <cell r="B252" t="str">
            <v>Stapelsessel blau</v>
          </cell>
          <cell r="C252">
            <v>0</v>
          </cell>
        </row>
        <row r="253">
          <cell r="A253">
            <v>252</v>
          </cell>
          <cell r="B253" t="str">
            <v>Stapelsessel blau</v>
          </cell>
          <cell r="C253">
            <v>0</v>
          </cell>
        </row>
        <row r="254">
          <cell r="A254">
            <v>253</v>
          </cell>
          <cell r="B254" t="str">
            <v>Stapelsessel blau</v>
          </cell>
          <cell r="C254">
            <v>0</v>
          </cell>
        </row>
        <row r="255">
          <cell r="A255">
            <v>254</v>
          </cell>
          <cell r="B255" t="str">
            <v>Halogendeckfluter</v>
          </cell>
          <cell r="C255">
            <v>0</v>
          </cell>
        </row>
        <row r="256">
          <cell r="A256">
            <v>255</v>
          </cell>
          <cell r="B256" t="str">
            <v>Halogendeckfluter</v>
          </cell>
          <cell r="C256">
            <v>0</v>
          </cell>
        </row>
        <row r="257">
          <cell r="A257">
            <v>256</v>
          </cell>
          <cell r="B257" t="str">
            <v>Halogendeckfluter</v>
          </cell>
          <cell r="C257">
            <v>0</v>
          </cell>
        </row>
        <row r="258">
          <cell r="A258">
            <v>257</v>
          </cell>
          <cell r="B258" t="str">
            <v>Empfangspult</v>
          </cell>
          <cell r="C258">
            <v>0</v>
          </cell>
        </row>
        <row r="259">
          <cell r="A259">
            <v>258</v>
          </cell>
          <cell r="B259" t="str">
            <v>Gigaset 2010 Funktelefon</v>
          </cell>
          <cell r="C259">
            <v>0</v>
          </cell>
        </row>
        <row r="260">
          <cell r="A260">
            <v>259</v>
          </cell>
          <cell r="B260" t="str">
            <v>Procent Bürodrehstuhl</v>
          </cell>
          <cell r="C260">
            <v>0</v>
          </cell>
        </row>
        <row r="261">
          <cell r="A261">
            <v>260</v>
          </cell>
          <cell r="B261" t="str">
            <v>Rollcontainer</v>
          </cell>
          <cell r="C261">
            <v>0</v>
          </cell>
        </row>
        <row r="262">
          <cell r="A262">
            <v>261</v>
          </cell>
          <cell r="B262" t="str">
            <v>Balkenleuchte direkt/indirekt</v>
          </cell>
          <cell r="C262">
            <v>0</v>
          </cell>
        </row>
        <row r="263">
          <cell r="A263">
            <v>262</v>
          </cell>
          <cell r="B263" t="str">
            <v>Balkenleuchte direkt/indirekt</v>
          </cell>
          <cell r="C263">
            <v>0</v>
          </cell>
        </row>
        <row r="264">
          <cell r="A264">
            <v>263</v>
          </cell>
          <cell r="B264" t="str">
            <v>Bistrosessel</v>
          </cell>
          <cell r="C264">
            <v>0</v>
          </cell>
        </row>
        <row r="265">
          <cell r="A265">
            <v>264</v>
          </cell>
          <cell r="B265" t="str">
            <v>Bistrosessel</v>
          </cell>
          <cell r="C265">
            <v>0</v>
          </cell>
        </row>
        <row r="266">
          <cell r="A266">
            <v>265</v>
          </cell>
          <cell r="B266" t="str">
            <v>Bistrosessel</v>
          </cell>
          <cell r="C266">
            <v>0</v>
          </cell>
        </row>
        <row r="267">
          <cell r="A267">
            <v>266</v>
          </cell>
          <cell r="B267" t="str">
            <v>Whiteboard 90x60 (Wand)</v>
          </cell>
          <cell r="C267">
            <v>0</v>
          </cell>
        </row>
        <row r="268">
          <cell r="A268">
            <v>267</v>
          </cell>
          <cell r="B268" t="str">
            <v>Pinnwand 120x90</v>
          </cell>
          <cell r="C268">
            <v>0</v>
          </cell>
        </row>
        <row r="269">
          <cell r="A269">
            <v>268</v>
          </cell>
          <cell r="B269" t="str">
            <v>Bistro-Tisch groß</v>
          </cell>
          <cell r="C269">
            <v>0</v>
          </cell>
        </row>
        <row r="270">
          <cell r="A270">
            <v>269</v>
          </cell>
          <cell r="B270" t="str">
            <v>Bistro-Tisch groß</v>
          </cell>
          <cell r="C270">
            <v>0</v>
          </cell>
        </row>
        <row r="271">
          <cell r="A271">
            <v>270</v>
          </cell>
          <cell r="B271" t="str">
            <v>Bistro-Tisch groß</v>
          </cell>
          <cell r="C271">
            <v>0</v>
          </cell>
        </row>
        <row r="272">
          <cell r="A272">
            <v>271</v>
          </cell>
          <cell r="B272" t="str">
            <v>Bistro-Tisch klein</v>
          </cell>
          <cell r="C272">
            <v>0</v>
          </cell>
        </row>
        <row r="273">
          <cell r="A273">
            <v>272</v>
          </cell>
          <cell r="B273" t="str">
            <v>Bistro-Tisch klein</v>
          </cell>
          <cell r="C273">
            <v>0</v>
          </cell>
        </row>
        <row r="274">
          <cell r="A274">
            <v>273</v>
          </cell>
          <cell r="B274" t="str">
            <v>Bistro-Tisch klein</v>
          </cell>
          <cell r="C274">
            <v>0</v>
          </cell>
        </row>
        <row r="275">
          <cell r="A275">
            <v>274</v>
          </cell>
          <cell r="B275" t="str">
            <v>Bistro-Tisch klein</v>
          </cell>
          <cell r="C275">
            <v>0</v>
          </cell>
        </row>
        <row r="276">
          <cell r="A276">
            <v>275</v>
          </cell>
          <cell r="B276" t="str">
            <v>Bistrosessel</v>
          </cell>
          <cell r="C276">
            <v>0</v>
          </cell>
        </row>
        <row r="277">
          <cell r="A277">
            <v>276</v>
          </cell>
          <cell r="B277" t="str">
            <v>Bistrosessel</v>
          </cell>
          <cell r="C277">
            <v>0</v>
          </cell>
        </row>
        <row r="278">
          <cell r="A278">
            <v>277</v>
          </cell>
          <cell r="B278" t="str">
            <v>Bistrosessel</v>
          </cell>
          <cell r="C278">
            <v>0</v>
          </cell>
        </row>
        <row r="279">
          <cell r="A279">
            <v>278</v>
          </cell>
          <cell r="B279" t="str">
            <v>Bistrosessel</v>
          </cell>
          <cell r="C279">
            <v>0</v>
          </cell>
        </row>
        <row r="280">
          <cell r="A280">
            <v>279</v>
          </cell>
          <cell r="B280" t="str">
            <v>Bistrosessel</v>
          </cell>
          <cell r="C280">
            <v>0</v>
          </cell>
        </row>
        <row r="281">
          <cell r="A281">
            <v>280</v>
          </cell>
          <cell r="B281" t="str">
            <v>Bistrosessel</v>
          </cell>
          <cell r="C281">
            <v>0</v>
          </cell>
        </row>
        <row r="282">
          <cell r="A282">
            <v>281</v>
          </cell>
          <cell r="B282" t="str">
            <v>Bistrosessel</v>
          </cell>
          <cell r="C282">
            <v>0</v>
          </cell>
        </row>
        <row r="283">
          <cell r="A283">
            <v>282</v>
          </cell>
          <cell r="B283" t="str">
            <v>Bistrosessel</v>
          </cell>
          <cell r="C283">
            <v>0</v>
          </cell>
        </row>
        <row r="284">
          <cell r="A284">
            <v>283</v>
          </cell>
          <cell r="B284" t="str">
            <v>Bistrosessel</v>
          </cell>
          <cell r="C284">
            <v>0</v>
          </cell>
        </row>
        <row r="285">
          <cell r="A285">
            <v>284</v>
          </cell>
          <cell r="B285" t="str">
            <v>Bistrosessel</v>
          </cell>
          <cell r="C285">
            <v>0</v>
          </cell>
        </row>
        <row r="286">
          <cell r="A286">
            <v>285</v>
          </cell>
          <cell r="B286" t="str">
            <v>Bistrosessel</v>
          </cell>
          <cell r="C286">
            <v>0</v>
          </cell>
        </row>
        <row r="287">
          <cell r="A287">
            <v>286</v>
          </cell>
          <cell r="B287" t="str">
            <v>Bistrosessel</v>
          </cell>
          <cell r="C287">
            <v>0</v>
          </cell>
        </row>
        <row r="288">
          <cell r="A288">
            <v>287</v>
          </cell>
          <cell r="B288" t="str">
            <v>Balkenleuchte direkt/indirekt</v>
          </cell>
          <cell r="C288">
            <v>0</v>
          </cell>
        </row>
        <row r="289">
          <cell r="A289">
            <v>288</v>
          </cell>
          <cell r="B289" t="str">
            <v>Balkenleuchte direkt/indirekt</v>
          </cell>
          <cell r="C289">
            <v>0</v>
          </cell>
        </row>
        <row r="290">
          <cell r="A290">
            <v>289</v>
          </cell>
          <cell r="B290" t="str">
            <v>Balkenleuchte direkt/indirekt</v>
          </cell>
          <cell r="C290">
            <v>0</v>
          </cell>
        </row>
        <row r="291">
          <cell r="A291">
            <v>290</v>
          </cell>
          <cell r="B291" t="str">
            <v>Balkenleuchte direkt/indirekt</v>
          </cell>
          <cell r="C291">
            <v>0</v>
          </cell>
        </row>
        <row r="292">
          <cell r="A292">
            <v>291</v>
          </cell>
          <cell r="B292" t="str">
            <v>Billy 200x80</v>
          </cell>
          <cell r="C292">
            <v>0</v>
          </cell>
        </row>
        <row r="293">
          <cell r="A293">
            <v>292</v>
          </cell>
          <cell r="B293" t="str">
            <v>Wandregal</v>
          </cell>
          <cell r="C293">
            <v>0</v>
          </cell>
        </row>
        <row r="294">
          <cell r="A294">
            <v>293</v>
          </cell>
          <cell r="B294" t="str">
            <v>Wandregal</v>
          </cell>
          <cell r="C294">
            <v>0</v>
          </cell>
        </row>
        <row r="295">
          <cell r="A295">
            <v>294</v>
          </cell>
          <cell r="B295" t="str">
            <v>Whiteboard 90x60 (Wand)</v>
          </cell>
          <cell r="C295">
            <v>0</v>
          </cell>
        </row>
        <row r="296">
          <cell r="A296">
            <v>295</v>
          </cell>
          <cell r="B296" t="str">
            <v>Pinnwand 90x60 (Wand)</v>
          </cell>
          <cell r="C296">
            <v>0</v>
          </cell>
        </row>
        <row r="297">
          <cell r="A297">
            <v>296</v>
          </cell>
          <cell r="B297" t="str">
            <v>Pinnwand 90x60</v>
          </cell>
          <cell r="C297">
            <v>0</v>
          </cell>
        </row>
        <row r="298">
          <cell r="A298">
            <v>297</v>
          </cell>
          <cell r="B298" t="str">
            <v>Pinnwand 90x60</v>
          </cell>
          <cell r="C298">
            <v>0</v>
          </cell>
        </row>
        <row r="299">
          <cell r="A299">
            <v>298</v>
          </cell>
          <cell r="B299" t="str">
            <v>15" TFT Flatscreen</v>
          </cell>
          <cell r="C299" t="str">
            <v>GH15HJDRB29061Z</v>
          </cell>
        </row>
        <row r="300">
          <cell r="A300">
            <v>299</v>
          </cell>
          <cell r="B300" t="str">
            <v>15" TFT Flatscreen</v>
          </cell>
          <cell r="C300" t="str">
            <v>GH15HJDRB28893H</v>
          </cell>
        </row>
        <row r="301">
          <cell r="A301">
            <v>300</v>
          </cell>
          <cell r="B301" t="str">
            <v>Effektiv 160</v>
          </cell>
          <cell r="C301">
            <v>0</v>
          </cell>
        </row>
        <row r="302">
          <cell r="A302">
            <v>301</v>
          </cell>
          <cell r="B302" t="str">
            <v>Effektiv 160</v>
          </cell>
          <cell r="C302">
            <v>0</v>
          </cell>
        </row>
        <row r="303">
          <cell r="A303">
            <v>302</v>
          </cell>
          <cell r="B303" t="str">
            <v>Effektiv 160</v>
          </cell>
          <cell r="C303">
            <v>0</v>
          </cell>
        </row>
        <row r="304">
          <cell r="A304">
            <v>303</v>
          </cell>
          <cell r="B304" t="str">
            <v>Effektiv 160</v>
          </cell>
          <cell r="C304">
            <v>0</v>
          </cell>
        </row>
        <row r="305">
          <cell r="A305">
            <v>304</v>
          </cell>
          <cell r="B305" t="str">
            <v>Klapptisch</v>
          </cell>
          <cell r="C305">
            <v>0</v>
          </cell>
        </row>
        <row r="306">
          <cell r="A306">
            <v>305</v>
          </cell>
          <cell r="B306" t="str">
            <v>Klapptisch</v>
          </cell>
          <cell r="C306">
            <v>0</v>
          </cell>
        </row>
        <row r="307">
          <cell r="A307">
            <v>306</v>
          </cell>
          <cell r="B307" t="str">
            <v>Rollcontainer</v>
          </cell>
          <cell r="C307">
            <v>0</v>
          </cell>
        </row>
        <row r="308">
          <cell r="A308">
            <v>307</v>
          </cell>
          <cell r="B308" t="str">
            <v>Rollcontainer</v>
          </cell>
          <cell r="C308">
            <v>0</v>
          </cell>
        </row>
        <row r="309">
          <cell r="A309">
            <v>308</v>
          </cell>
          <cell r="B309" t="str">
            <v>Rollcontainer</v>
          </cell>
          <cell r="C309">
            <v>0</v>
          </cell>
        </row>
        <row r="310">
          <cell r="A310">
            <v>309</v>
          </cell>
          <cell r="B310" t="str">
            <v>Rollcontainer</v>
          </cell>
          <cell r="C310">
            <v>0</v>
          </cell>
        </row>
        <row r="311">
          <cell r="A311">
            <v>310</v>
          </cell>
          <cell r="B311" t="str">
            <v>Rollcontainer</v>
          </cell>
          <cell r="C311">
            <v>0</v>
          </cell>
        </row>
        <row r="312">
          <cell r="A312">
            <v>311</v>
          </cell>
          <cell r="B312" t="str">
            <v>Rollcontainer</v>
          </cell>
          <cell r="C312">
            <v>0</v>
          </cell>
        </row>
        <row r="313">
          <cell r="A313">
            <v>312</v>
          </cell>
          <cell r="B313" t="str">
            <v>Corras Ablagetisch</v>
          </cell>
          <cell r="C313">
            <v>0</v>
          </cell>
        </row>
        <row r="314">
          <cell r="A314">
            <v>313</v>
          </cell>
          <cell r="B314" t="str">
            <v>Procent Bürodrehstuhl</v>
          </cell>
          <cell r="C314">
            <v>0</v>
          </cell>
        </row>
        <row r="315">
          <cell r="A315">
            <v>314</v>
          </cell>
          <cell r="B315" t="str">
            <v>Maximal Bürodrehstuhl</v>
          </cell>
          <cell r="C315">
            <v>0</v>
          </cell>
        </row>
        <row r="316">
          <cell r="A316">
            <v>315</v>
          </cell>
          <cell r="B316" t="str">
            <v>Verksam Bürodrehstuhl</v>
          </cell>
          <cell r="C316">
            <v>0</v>
          </cell>
        </row>
        <row r="317">
          <cell r="A317">
            <v>316</v>
          </cell>
          <cell r="B317" t="str">
            <v>Verksam Bürodrehstuhl</v>
          </cell>
          <cell r="C317">
            <v>0</v>
          </cell>
        </row>
        <row r="318">
          <cell r="A318">
            <v>317</v>
          </cell>
          <cell r="B318" t="str">
            <v>Verksam Bürodrehstuhl</v>
          </cell>
          <cell r="C318">
            <v>0</v>
          </cell>
        </row>
        <row r="319">
          <cell r="A319">
            <v>318</v>
          </cell>
          <cell r="B319" t="str">
            <v>17" Monitor</v>
          </cell>
          <cell r="C319" t="str">
            <v>AH09100115</v>
          </cell>
        </row>
        <row r="320">
          <cell r="A320">
            <v>319</v>
          </cell>
          <cell r="B320" t="str">
            <v>MiniTower AMD</v>
          </cell>
          <cell r="C320">
            <v>0</v>
          </cell>
        </row>
        <row r="321">
          <cell r="A321">
            <v>320</v>
          </cell>
          <cell r="B321" t="str">
            <v>17" Monitor</v>
          </cell>
          <cell r="C321" t="str">
            <v>AH09100111</v>
          </cell>
        </row>
        <row r="322">
          <cell r="A322">
            <v>321</v>
          </cell>
          <cell r="B322" t="str">
            <v>MiniTower AMD</v>
          </cell>
          <cell r="C322">
            <v>0</v>
          </cell>
        </row>
        <row r="323">
          <cell r="A323">
            <v>322</v>
          </cell>
          <cell r="B323" t="str">
            <v>Gigaset 3010 Funktelefon</v>
          </cell>
          <cell r="C323">
            <v>0</v>
          </cell>
        </row>
        <row r="324">
          <cell r="A324">
            <v>323</v>
          </cell>
          <cell r="B324" t="str">
            <v>MiniTower AMD</v>
          </cell>
          <cell r="C324">
            <v>0</v>
          </cell>
        </row>
        <row r="325">
          <cell r="A325">
            <v>324</v>
          </cell>
          <cell r="B325" t="str">
            <v>MiniTower AMD</v>
          </cell>
          <cell r="C325">
            <v>0</v>
          </cell>
        </row>
        <row r="326">
          <cell r="A326">
            <v>325</v>
          </cell>
          <cell r="B326" t="str">
            <v>MiniTower AMD</v>
          </cell>
          <cell r="C326">
            <v>0</v>
          </cell>
        </row>
        <row r="327">
          <cell r="A327">
            <v>326</v>
          </cell>
          <cell r="B327" t="str">
            <v>MiniTower AMD</v>
          </cell>
          <cell r="C327">
            <v>0</v>
          </cell>
        </row>
        <row r="328">
          <cell r="A328">
            <v>327</v>
          </cell>
          <cell r="B328" t="str">
            <v>17" Monitor</v>
          </cell>
          <cell r="C328" t="str">
            <v>AH09100112</v>
          </cell>
        </row>
        <row r="329">
          <cell r="A329">
            <v>328</v>
          </cell>
          <cell r="B329" t="str">
            <v>17" Monitor</v>
          </cell>
          <cell r="C329" t="str">
            <v>AH09100109</v>
          </cell>
        </row>
        <row r="330">
          <cell r="A330">
            <v>329</v>
          </cell>
          <cell r="B330" t="str">
            <v>LaserJet 2100</v>
          </cell>
          <cell r="C330" t="str">
            <v>FRGT380826</v>
          </cell>
        </row>
        <row r="331">
          <cell r="A331">
            <v>330</v>
          </cell>
          <cell r="B331" t="str">
            <v>Jet Direkt 170X Printserver</v>
          </cell>
          <cell r="C331" t="str">
            <v>SG04249098</v>
          </cell>
        </row>
        <row r="332">
          <cell r="A332">
            <v>331</v>
          </cell>
          <cell r="B332" t="str">
            <v>Pinnwand 90x60</v>
          </cell>
          <cell r="C332">
            <v>0</v>
          </cell>
        </row>
        <row r="333">
          <cell r="A333">
            <v>332</v>
          </cell>
          <cell r="B333" t="str">
            <v>Bistro-Tisch klein</v>
          </cell>
          <cell r="C333">
            <v>0</v>
          </cell>
        </row>
        <row r="334">
          <cell r="A334">
            <v>333</v>
          </cell>
          <cell r="B334" t="str">
            <v>Bistrosessel</v>
          </cell>
          <cell r="C334">
            <v>0</v>
          </cell>
        </row>
        <row r="335">
          <cell r="A335">
            <v>334</v>
          </cell>
          <cell r="B335" t="str">
            <v>Bistrosessel</v>
          </cell>
          <cell r="C335">
            <v>0</v>
          </cell>
        </row>
        <row r="336">
          <cell r="A336">
            <v>335</v>
          </cell>
          <cell r="B336" t="str">
            <v>Bistrosessel</v>
          </cell>
          <cell r="C336">
            <v>0</v>
          </cell>
        </row>
        <row r="337">
          <cell r="A337">
            <v>336</v>
          </cell>
          <cell r="B337" t="str">
            <v>Kühlschrank</v>
          </cell>
          <cell r="C337">
            <v>0</v>
          </cell>
        </row>
        <row r="338">
          <cell r="A338">
            <v>337</v>
          </cell>
          <cell r="B338" t="str">
            <v>Balkenleuchte direkt/indirekt</v>
          </cell>
          <cell r="C338">
            <v>0</v>
          </cell>
        </row>
        <row r="339">
          <cell r="A339">
            <v>338</v>
          </cell>
          <cell r="B339" t="str">
            <v>Proscreen 4750 Beamer</v>
          </cell>
          <cell r="C339">
            <v>0</v>
          </cell>
        </row>
        <row r="340">
          <cell r="A340">
            <v>339</v>
          </cell>
          <cell r="B340" t="str">
            <v>Companion C700</v>
          </cell>
          <cell r="C340" t="str">
            <v>T3408202439</v>
          </cell>
        </row>
        <row r="341">
          <cell r="A341">
            <v>340</v>
          </cell>
          <cell r="B341" t="str">
            <v>Companion C700</v>
          </cell>
          <cell r="C341" t="str">
            <v>T3408201331</v>
          </cell>
        </row>
        <row r="342">
          <cell r="A342">
            <v>341</v>
          </cell>
          <cell r="B342" t="str">
            <v>Companion C700</v>
          </cell>
          <cell r="C342" t="str">
            <v>T3408202560</v>
          </cell>
        </row>
        <row r="343">
          <cell r="A343">
            <v>342</v>
          </cell>
          <cell r="B343" t="str">
            <v>Companion C700</v>
          </cell>
          <cell r="C343" t="str">
            <v>T3408202971</v>
          </cell>
        </row>
        <row r="344">
          <cell r="A344">
            <v>343</v>
          </cell>
          <cell r="B344" t="str">
            <v>Companion C700</v>
          </cell>
          <cell r="C344" t="str">
            <v>T3408202545</v>
          </cell>
        </row>
        <row r="345">
          <cell r="A345">
            <v>344</v>
          </cell>
          <cell r="B345" t="str">
            <v>Companion C700</v>
          </cell>
          <cell r="C345" t="str">
            <v>T3408202311</v>
          </cell>
        </row>
        <row r="346">
          <cell r="A346">
            <v>345</v>
          </cell>
          <cell r="B346" t="str">
            <v>Companion C700</v>
          </cell>
          <cell r="C346" t="str">
            <v>T3408202007</v>
          </cell>
        </row>
        <row r="347">
          <cell r="A347">
            <v>346</v>
          </cell>
          <cell r="B347" t="str">
            <v>Companion C700</v>
          </cell>
          <cell r="C347" t="str">
            <v>T3408202907</v>
          </cell>
        </row>
        <row r="348">
          <cell r="A348">
            <v>347</v>
          </cell>
          <cell r="B348" t="str">
            <v>Companion C700</v>
          </cell>
          <cell r="C348" t="str">
            <v>T3408202955</v>
          </cell>
        </row>
        <row r="349">
          <cell r="A349">
            <v>348</v>
          </cell>
          <cell r="B349" t="str">
            <v>Companion C700</v>
          </cell>
          <cell r="C349" t="str">
            <v>T3408200777</v>
          </cell>
        </row>
        <row r="350">
          <cell r="A350">
            <v>349</v>
          </cell>
          <cell r="B350" t="str">
            <v>Companion C700</v>
          </cell>
          <cell r="C350" t="str">
            <v>T3408202901</v>
          </cell>
        </row>
        <row r="351">
          <cell r="A351">
            <v>350</v>
          </cell>
          <cell r="B351" t="str">
            <v>Halogendeckfluter</v>
          </cell>
          <cell r="C351">
            <v>0</v>
          </cell>
        </row>
        <row r="352">
          <cell r="A352">
            <v>351</v>
          </cell>
          <cell r="B352" t="str">
            <v>Philips Beamer Deckenhalterung</v>
          </cell>
          <cell r="C352">
            <v>0</v>
          </cell>
        </row>
        <row r="353">
          <cell r="A353">
            <v>352</v>
          </cell>
          <cell r="B353" t="str">
            <v>Halogendeckfluter</v>
          </cell>
          <cell r="C353">
            <v>0</v>
          </cell>
        </row>
        <row r="354">
          <cell r="A354">
            <v>353</v>
          </cell>
          <cell r="B354" t="str">
            <v>LC-X984A Beamer</v>
          </cell>
          <cell r="C354" t="str">
            <v>G1804088</v>
          </cell>
        </row>
        <row r="355">
          <cell r="A355">
            <v>354</v>
          </cell>
          <cell r="B355" t="str">
            <v>EIKI Beamer Deckenhalterung</v>
          </cell>
          <cell r="C355">
            <v>0</v>
          </cell>
        </row>
        <row r="356">
          <cell r="A356">
            <v>355</v>
          </cell>
          <cell r="B356" t="str">
            <v>Billy 200x80</v>
          </cell>
          <cell r="C356">
            <v>0</v>
          </cell>
        </row>
        <row r="357">
          <cell r="A357">
            <v>356</v>
          </cell>
          <cell r="B357" t="str">
            <v>Effektiv GE mit Rollo</v>
          </cell>
          <cell r="C357">
            <v>0</v>
          </cell>
        </row>
        <row r="358">
          <cell r="A358">
            <v>357</v>
          </cell>
          <cell r="B358" t="str">
            <v>ProCurve10BT Hub 24port</v>
          </cell>
          <cell r="C358">
            <v>0</v>
          </cell>
        </row>
        <row r="359">
          <cell r="A359">
            <v>358</v>
          </cell>
          <cell r="B359" t="str">
            <v>Whiteboardtafel mit Rollen und Seitenflügeln</v>
          </cell>
          <cell r="C359">
            <v>0</v>
          </cell>
        </row>
        <row r="360">
          <cell r="A360">
            <v>359</v>
          </cell>
          <cell r="B360" t="str">
            <v>Corras Ablagetisch</v>
          </cell>
          <cell r="C360">
            <v>0</v>
          </cell>
        </row>
        <row r="361">
          <cell r="A361">
            <v>360</v>
          </cell>
          <cell r="B361" t="str">
            <v>LaserJet 1200</v>
          </cell>
          <cell r="C361" t="str">
            <v>CNCF302460</v>
          </cell>
        </row>
        <row r="362">
          <cell r="A362">
            <v>361</v>
          </cell>
          <cell r="B362" t="str">
            <v>Jet Direkt 170X Printserver</v>
          </cell>
          <cell r="C362" t="str">
            <v>SG02930797</v>
          </cell>
        </row>
        <row r="363">
          <cell r="A363">
            <v>362</v>
          </cell>
          <cell r="B363" t="str">
            <v>Flip Chart mit Rollen</v>
          </cell>
          <cell r="C363">
            <v>0</v>
          </cell>
        </row>
        <row r="364">
          <cell r="A364">
            <v>363</v>
          </cell>
          <cell r="B364" t="str">
            <v>Not Standdeckenfluter</v>
          </cell>
          <cell r="C364">
            <v>0</v>
          </cell>
        </row>
        <row r="365">
          <cell r="A365">
            <v>364</v>
          </cell>
          <cell r="B365" t="str">
            <v>Gaderobenständer auf Rollen</v>
          </cell>
          <cell r="C365">
            <v>0</v>
          </cell>
        </row>
        <row r="366">
          <cell r="A366">
            <v>365</v>
          </cell>
          <cell r="B366" t="str">
            <v>Effektiv 160</v>
          </cell>
          <cell r="C366">
            <v>0</v>
          </cell>
        </row>
        <row r="367">
          <cell r="A367">
            <v>366</v>
          </cell>
          <cell r="B367" t="str">
            <v>Effektiv Eckelement</v>
          </cell>
          <cell r="C367">
            <v>0</v>
          </cell>
        </row>
        <row r="368">
          <cell r="A368">
            <v>367</v>
          </cell>
          <cell r="B368" t="str">
            <v>Effektiv 160</v>
          </cell>
          <cell r="C368">
            <v>0</v>
          </cell>
        </row>
        <row r="369">
          <cell r="A369">
            <v>368</v>
          </cell>
          <cell r="B369" t="str">
            <v>Effektiv 160</v>
          </cell>
          <cell r="C369">
            <v>0</v>
          </cell>
        </row>
        <row r="370">
          <cell r="A370">
            <v>369</v>
          </cell>
          <cell r="B370" t="str">
            <v>Effektiv 160</v>
          </cell>
          <cell r="C370">
            <v>0</v>
          </cell>
        </row>
        <row r="371">
          <cell r="A371">
            <v>370</v>
          </cell>
          <cell r="B371" t="str">
            <v>Effektiv Eckelement</v>
          </cell>
          <cell r="C371">
            <v>0</v>
          </cell>
        </row>
        <row r="372">
          <cell r="A372">
            <v>371</v>
          </cell>
          <cell r="B372" t="str">
            <v>Effektiv 160</v>
          </cell>
          <cell r="C372">
            <v>0</v>
          </cell>
        </row>
        <row r="373">
          <cell r="A373">
            <v>372</v>
          </cell>
          <cell r="B373" t="str">
            <v>Effektiv 160</v>
          </cell>
          <cell r="C373">
            <v>0</v>
          </cell>
        </row>
        <row r="374">
          <cell r="A374">
            <v>373</v>
          </cell>
          <cell r="B374" t="str">
            <v>Procent Bürodrehstuhl</v>
          </cell>
          <cell r="C374">
            <v>0</v>
          </cell>
        </row>
        <row r="375">
          <cell r="A375">
            <v>374</v>
          </cell>
          <cell r="B375" t="str">
            <v>Procent Bürodrehstuhl</v>
          </cell>
          <cell r="C375">
            <v>0</v>
          </cell>
        </row>
        <row r="376">
          <cell r="A376">
            <v>375</v>
          </cell>
          <cell r="B376" t="str">
            <v>Procent Bürodrehstuhl</v>
          </cell>
          <cell r="C376">
            <v>0</v>
          </cell>
        </row>
        <row r="377">
          <cell r="A377">
            <v>376</v>
          </cell>
          <cell r="B377" t="str">
            <v>Procent Bürodrehstuhl</v>
          </cell>
          <cell r="C377">
            <v>0</v>
          </cell>
        </row>
        <row r="378">
          <cell r="A378">
            <v>377</v>
          </cell>
          <cell r="B378" t="str">
            <v>Procent Bürodrehstuhl</v>
          </cell>
          <cell r="C378">
            <v>0</v>
          </cell>
        </row>
        <row r="379">
          <cell r="A379">
            <v>378</v>
          </cell>
          <cell r="B379" t="str">
            <v>Procent Bürodrehstuhl</v>
          </cell>
          <cell r="C379">
            <v>0</v>
          </cell>
        </row>
        <row r="380">
          <cell r="A380">
            <v>379</v>
          </cell>
          <cell r="B380" t="str">
            <v>Procent Bürodrehstuhl</v>
          </cell>
          <cell r="C380">
            <v>0</v>
          </cell>
        </row>
        <row r="381">
          <cell r="A381">
            <v>380</v>
          </cell>
          <cell r="B381" t="str">
            <v>Procent Bürodrehstuhl</v>
          </cell>
          <cell r="C381">
            <v>0</v>
          </cell>
        </row>
        <row r="382">
          <cell r="A382">
            <v>381</v>
          </cell>
          <cell r="B382" t="str">
            <v>Procent Bürodrehstuhl</v>
          </cell>
          <cell r="C382">
            <v>0</v>
          </cell>
        </row>
        <row r="383">
          <cell r="A383">
            <v>382</v>
          </cell>
          <cell r="B383" t="str">
            <v>Procent Bürodrehstuhl</v>
          </cell>
          <cell r="C383">
            <v>0</v>
          </cell>
        </row>
        <row r="384">
          <cell r="A384">
            <v>383</v>
          </cell>
          <cell r="B384" t="str">
            <v>Procent Bürodrehstuhl</v>
          </cell>
          <cell r="C384">
            <v>0</v>
          </cell>
        </row>
        <row r="385">
          <cell r="A385">
            <v>384</v>
          </cell>
          <cell r="B385" t="str">
            <v>Companion C700</v>
          </cell>
          <cell r="C385" t="str">
            <v>T3408201152</v>
          </cell>
        </row>
        <row r="386">
          <cell r="A386">
            <v>385</v>
          </cell>
          <cell r="B386" t="str">
            <v>Acer Laptop</v>
          </cell>
          <cell r="C386" t="str">
            <v>9144G019JG110027C1T</v>
          </cell>
        </row>
        <row r="387">
          <cell r="A387">
            <v>386</v>
          </cell>
          <cell r="B387" t="str">
            <v>Acer Laptop</v>
          </cell>
          <cell r="C387" t="str">
            <v>9144G019JG1100279DT</v>
          </cell>
        </row>
        <row r="388">
          <cell r="A388">
            <v>387</v>
          </cell>
          <cell r="B388" t="str">
            <v>Acer Laptop</v>
          </cell>
          <cell r="C388" t="str">
            <v>9144G019JG10400F57T</v>
          </cell>
        </row>
        <row r="389">
          <cell r="A389">
            <v>388</v>
          </cell>
          <cell r="B389" t="str">
            <v>Acer Laptop</v>
          </cell>
          <cell r="C389" t="str">
            <v>9144G019JG1100279BT</v>
          </cell>
        </row>
        <row r="390">
          <cell r="A390">
            <v>389</v>
          </cell>
          <cell r="B390" t="str">
            <v>Acer Laptop</v>
          </cell>
          <cell r="C390" t="str">
            <v>9144G019JG1100279CT</v>
          </cell>
        </row>
        <row r="391">
          <cell r="A391">
            <v>390</v>
          </cell>
          <cell r="B391" t="str">
            <v>Acer Laptop</v>
          </cell>
          <cell r="C391" t="str">
            <v>9144G019JG10400F59T</v>
          </cell>
        </row>
        <row r="392">
          <cell r="A392">
            <v>391</v>
          </cell>
          <cell r="B392" t="str">
            <v>Acer Laptop</v>
          </cell>
          <cell r="C392" t="str">
            <v>9144G019JG10401056T</v>
          </cell>
        </row>
        <row r="393">
          <cell r="A393">
            <v>392</v>
          </cell>
          <cell r="B393" t="str">
            <v>Acer Laptop</v>
          </cell>
          <cell r="C393" t="str">
            <v>9144G019JG10401055T</v>
          </cell>
        </row>
        <row r="394">
          <cell r="A394">
            <v>393</v>
          </cell>
          <cell r="B394" t="str">
            <v>Acer Laptop</v>
          </cell>
          <cell r="C394" t="str">
            <v>9144G019JG10401058T</v>
          </cell>
        </row>
        <row r="395">
          <cell r="A395">
            <v>394</v>
          </cell>
          <cell r="B395" t="str">
            <v>Acer Laptop</v>
          </cell>
          <cell r="C395" t="str">
            <v>9144G019JG1100279ET</v>
          </cell>
        </row>
        <row r="396">
          <cell r="A396">
            <v>395</v>
          </cell>
          <cell r="B396" t="str">
            <v>Klimaanlage</v>
          </cell>
          <cell r="C396">
            <v>0</v>
          </cell>
        </row>
        <row r="397">
          <cell r="A397">
            <v>396</v>
          </cell>
          <cell r="B397" t="str">
            <v>Klimaanlage</v>
          </cell>
          <cell r="C397">
            <v>0</v>
          </cell>
        </row>
        <row r="398">
          <cell r="A398">
            <v>397</v>
          </cell>
          <cell r="B398" t="str">
            <v>Bistro-Tisch groß</v>
          </cell>
          <cell r="C398">
            <v>0</v>
          </cell>
        </row>
        <row r="399">
          <cell r="A399">
            <v>398</v>
          </cell>
          <cell r="B399" t="str">
            <v>Bistro-Tisch groß</v>
          </cell>
          <cell r="C399">
            <v>0</v>
          </cell>
        </row>
        <row r="400">
          <cell r="A400">
            <v>399</v>
          </cell>
          <cell r="B400" t="str">
            <v>Bistro-Tisch groß</v>
          </cell>
          <cell r="C400">
            <v>0</v>
          </cell>
        </row>
        <row r="401">
          <cell r="A401">
            <v>400</v>
          </cell>
          <cell r="B401" t="str">
            <v>Bistro-Tisch groß</v>
          </cell>
          <cell r="C401">
            <v>0</v>
          </cell>
        </row>
        <row r="402">
          <cell r="A402">
            <v>401</v>
          </cell>
          <cell r="B402" t="str">
            <v>Bistro-Tisch klein</v>
          </cell>
          <cell r="C402">
            <v>0</v>
          </cell>
        </row>
        <row r="403">
          <cell r="A403">
            <v>402</v>
          </cell>
          <cell r="B403" t="str">
            <v>Bistro-Tisch klein</v>
          </cell>
          <cell r="C403">
            <v>0</v>
          </cell>
        </row>
        <row r="404">
          <cell r="A404">
            <v>403</v>
          </cell>
          <cell r="B404" t="str">
            <v>Bistro-Tisch klein</v>
          </cell>
          <cell r="C404">
            <v>0</v>
          </cell>
        </row>
        <row r="405">
          <cell r="A405">
            <v>404</v>
          </cell>
          <cell r="B405" t="str">
            <v>Bistro-Tisch klein</v>
          </cell>
          <cell r="C405">
            <v>0</v>
          </cell>
        </row>
        <row r="406">
          <cell r="A406">
            <v>405</v>
          </cell>
          <cell r="B406" t="str">
            <v>Bistro-Tisch klein</v>
          </cell>
          <cell r="C406">
            <v>0</v>
          </cell>
        </row>
        <row r="407">
          <cell r="A407">
            <v>406</v>
          </cell>
          <cell r="B407" t="str">
            <v>Bistrosessel</v>
          </cell>
          <cell r="C407">
            <v>0</v>
          </cell>
        </row>
        <row r="408">
          <cell r="A408">
            <v>407</v>
          </cell>
          <cell r="B408" t="str">
            <v>Bistrosessel</v>
          </cell>
          <cell r="C408">
            <v>0</v>
          </cell>
        </row>
        <row r="409">
          <cell r="A409">
            <v>408</v>
          </cell>
          <cell r="B409" t="str">
            <v>Bistrosessel</v>
          </cell>
          <cell r="C409">
            <v>0</v>
          </cell>
        </row>
        <row r="410">
          <cell r="A410">
            <v>409</v>
          </cell>
          <cell r="B410" t="str">
            <v>Bistrosessel</v>
          </cell>
          <cell r="C410">
            <v>0</v>
          </cell>
        </row>
        <row r="411">
          <cell r="A411">
            <v>410</v>
          </cell>
          <cell r="B411" t="str">
            <v>Bistrosessel</v>
          </cell>
          <cell r="C411">
            <v>0</v>
          </cell>
        </row>
        <row r="412">
          <cell r="A412">
            <v>411</v>
          </cell>
          <cell r="B412" t="str">
            <v>Bistrosessel</v>
          </cell>
          <cell r="C412">
            <v>0</v>
          </cell>
        </row>
        <row r="413">
          <cell r="A413">
            <v>412</v>
          </cell>
          <cell r="B413" t="str">
            <v>Bistrosessel</v>
          </cell>
          <cell r="C413">
            <v>0</v>
          </cell>
        </row>
        <row r="414">
          <cell r="A414">
            <v>413</v>
          </cell>
          <cell r="B414" t="str">
            <v>Bistrosessel</v>
          </cell>
          <cell r="C414">
            <v>0</v>
          </cell>
        </row>
        <row r="415">
          <cell r="A415">
            <v>414</v>
          </cell>
          <cell r="B415" t="str">
            <v>Bistrosessel</v>
          </cell>
          <cell r="C415">
            <v>0</v>
          </cell>
        </row>
        <row r="416">
          <cell r="A416">
            <v>415</v>
          </cell>
          <cell r="B416" t="str">
            <v>Bistrosessel</v>
          </cell>
          <cell r="C416">
            <v>0</v>
          </cell>
        </row>
        <row r="417">
          <cell r="A417">
            <v>416</v>
          </cell>
          <cell r="B417" t="str">
            <v>Bistrosessel</v>
          </cell>
          <cell r="C417">
            <v>0</v>
          </cell>
        </row>
        <row r="418">
          <cell r="A418">
            <v>417</v>
          </cell>
          <cell r="B418" t="str">
            <v>Bistrosessel</v>
          </cell>
          <cell r="C418">
            <v>0</v>
          </cell>
        </row>
        <row r="419">
          <cell r="A419">
            <v>418</v>
          </cell>
          <cell r="B419" t="str">
            <v>Bistrosessel</v>
          </cell>
          <cell r="C419">
            <v>0</v>
          </cell>
        </row>
        <row r="420">
          <cell r="A420">
            <v>419</v>
          </cell>
          <cell r="B420" t="str">
            <v>Bistrosessel</v>
          </cell>
          <cell r="C420">
            <v>0</v>
          </cell>
        </row>
        <row r="421">
          <cell r="A421">
            <v>420</v>
          </cell>
          <cell r="B421" t="str">
            <v>Bistrosessel</v>
          </cell>
          <cell r="C421">
            <v>0</v>
          </cell>
        </row>
        <row r="422">
          <cell r="A422">
            <v>421</v>
          </cell>
          <cell r="B422" t="str">
            <v>Bistrosessel</v>
          </cell>
          <cell r="C422">
            <v>0</v>
          </cell>
        </row>
        <row r="423">
          <cell r="A423">
            <v>422</v>
          </cell>
          <cell r="B423" t="str">
            <v>Bistrosessel</v>
          </cell>
          <cell r="C423">
            <v>0</v>
          </cell>
        </row>
        <row r="424">
          <cell r="A424">
            <v>423</v>
          </cell>
          <cell r="B424" t="str">
            <v>Abluftventilator</v>
          </cell>
          <cell r="C424">
            <v>0</v>
          </cell>
        </row>
        <row r="425">
          <cell r="A425">
            <v>424</v>
          </cell>
          <cell r="B425" t="str">
            <v>MiniTower AMD</v>
          </cell>
          <cell r="C425">
            <v>0</v>
          </cell>
        </row>
        <row r="426">
          <cell r="A426">
            <v>425</v>
          </cell>
          <cell r="B426" t="str">
            <v>Effektiv 160</v>
          </cell>
          <cell r="C426">
            <v>0</v>
          </cell>
        </row>
        <row r="427">
          <cell r="A427">
            <v>426</v>
          </cell>
          <cell r="B427" t="str">
            <v>103015 17"</v>
          </cell>
          <cell r="C427" t="str">
            <v>AC11100554</v>
          </cell>
        </row>
        <row r="428">
          <cell r="A428">
            <v>427</v>
          </cell>
          <cell r="B428" t="str">
            <v>CanoScan N1240U</v>
          </cell>
          <cell r="C428" t="str">
            <v>UYL130210</v>
          </cell>
        </row>
        <row r="429">
          <cell r="A429">
            <v>428</v>
          </cell>
          <cell r="B429" t="str">
            <v>BJC-1000</v>
          </cell>
          <cell r="C429">
            <v>0</v>
          </cell>
        </row>
        <row r="430">
          <cell r="A430">
            <v>429</v>
          </cell>
          <cell r="B430" t="str">
            <v>Bistrosessel</v>
          </cell>
          <cell r="C430">
            <v>0</v>
          </cell>
        </row>
        <row r="431">
          <cell r="A431">
            <v>430</v>
          </cell>
          <cell r="B431" t="str">
            <v>Bistrosessel</v>
          </cell>
          <cell r="C431">
            <v>0</v>
          </cell>
        </row>
        <row r="432">
          <cell r="A432">
            <v>431</v>
          </cell>
          <cell r="B432" t="str">
            <v>Bistrosessel</v>
          </cell>
          <cell r="C432">
            <v>0</v>
          </cell>
        </row>
        <row r="433">
          <cell r="A433">
            <v>432</v>
          </cell>
          <cell r="B433" t="str">
            <v>Procent Bürodrehstuhl</v>
          </cell>
          <cell r="C433">
            <v>0</v>
          </cell>
        </row>
        <row r="434">
          <cell r="A434">
            <v>433</v>
          </cell>
          <cell r="B434" t="str">
            <v>Wankelmotortisch II</v>
          </cell>
          <cell r="C434">
            <v>0</v>
          </cell>
        </row>
        <row r="435">
          <cell r="A435">
            <v>434</v>
          </cell>
          <cell r="B435" t="str">
            <v>Billy 200x80</v>
          </cell>
          <cell r="C435">
            <v>0</v>
          </cell>
        </row>
        <row r="436">
          <cell r="A436">
            <v>435</v>
          </cell>
          <cell r="B436" t="str">
            <v>Effektiv GE mit Rollo</v>
          </cell>
          <cell r="C436">
            <v>0</v>
          </cell>
        </row>
        <row r="437">
          <cell r="A437">
            <v>436</v>
          </cell>
          <cell r="B437" t="str">
            <v>Effektiv AE mit Rollo</v>
          </cell>
          <cell r="C437">
            <v>0</v>
          </cell>
        </row>
        <row r="438">
          <cell r="A438">
            <v>437</v>
          </cell>
          <cell r="B438" t="str">
            <v>Effektiv GE mit Rollo</v>
          </cell>
          <cell r="C438">
            <v>0</v>
          </cell>
        </row>
        <row r="439">
          <cell r="A439">
            <v>438</v>
          </cell>
          <cell r="B439" t="str">
            <v>Effektiv GE mit Rollo</v>
          </cell>
          <cell r="C439">
            <v>0</v>
          </cell>
        </row>
        <row r="440">
          <cell r="A440">
            <v>439</v>
          </cell>
          <cell r="B440" t="str">
            <v>Corras Ablagetisch</v>
          </cell>
          <cell r="C440">
            <v>0</v>
          </cell>
        </row>
        <row r="441">
          <cell r="A441">
            <v>440</v>
          </cell>
          <cell r="B441" t="str">
            <v>Whiteboardtafel mit Rollen und Seitenflügeln</v>
          </cell>
          <cell r="C441">
            <v>0</v>
          </cell>
        </row>
        <row r="442">
          <cell r="A442">
            <v>441</v>
          </cell>
          <cell r="B442" t="str">
            <v>Flip Chart mit Rollen</v>
          </cell>
          <cell r="C442">
            <v>0</v>
          </cell>
        </row>
        <row r="443">
          <cell r="A443">
            <v>442</v>
          </cell>
          <cell r="B443" t="str">
            <v>Beamerleinwand 2x2m</v>
          </cell>
          <cell r="C443">
            <v>0</v>
          </cell>
        </row>
        <row r="444">
          <cell r="A444">
            <v>443</v>
          </cell>
          <cell r="B444" t="str">
            <v>Not Standdeckenfluter</v>
          </cell>
          <cell r="C444">
            <v>0</v>
          </cell>
        </row>
        <row r="445">
          <cell r="A445">
            <v>444</v>
          </cell>
          <cell r="B445" t="str">
            <v>Rollcontainer</v>
          </cell>
          <cell r="C445">
            <v>0</v>
          </cell>
        </row>
        <row r="446">
          <cell r="A446">
            <v>445</v>
          </cell>
          <cell r="B446" t="str">
            <v>Syncmaster 151S 15" TFT</v>
          </cell>
          <cell r="C446">
            <v>0</v>
          </cell>
        </row>
        <row r="447">
          <cell r="A447">
            <v>446</v>
          </cell>
          <cell r="B447" t="str">
            <v>Syncmaster 151S 15" TFT</v>
          </cell>
          <cell r="C447">
            <v>0</v>
          </cell>
        </row>
        <row r="448">
          <cell r="A448">
            <v>447</v>
          </cell>
          <cell r="B448" t="str">
            <v>Syncmaster 151S 15" TFT</v>
          </cell>
          <cell r="C448">
            <v>0</v>
          </cell>
        </row>
        <row r="449">
          <cell r="A449">
            <v>448</v>
          </cell>
          <cell r="B449" t="str">
            <v>Syncmaster 151S 15" TFT</v>
          </cell>
          <cell r="C449">
            <v>0</v>
          </cell>
        </row>
        <row r="450">
          <cell r="A450">
            <v>449</v>
          </cell>
          <cell r="B450" t="str">
            <v>Syncmaster 151S 15" TFT</v>
          </cell>
          <cell r="C450">
            <v>0</v>
          </cell>
        </row>
        <row r="451">
          <cell r="A451">
            <v>450</v>
          </cell>
          <cell r="B451" t="str">
            <v>Syncmaster 151S 15" TFT</v>
          </cell>
          <cell r="C451">
            <v>0</v>
          </cell>
        </row>
        <row r="452">
          <cell r="A452">
            <v>451</v>
          </cell>
          <cell r="B452" t="str">
            <v>Syncmaster 151S 15" TFT</v>
          </cell>
          <cell r="C452">
            <v>0</v>
          </cell>
        </row>
        <row r="453">
          <cell r="A453">
            <v>452</v>
          </cell>
          <cell r="B453" t="str">
            <v>Syncmaster 151S 15" TFT</v>
          </cell>
          <cell r="C453">
            <v>0</v>
          </cell>
        </row>
        <row r="454">
          <cell r="A454">
            <v>453</v>
          </cell>
          <cell r="B454" t="str">
            <v>Syncmaster 151S 15" TFT</v>
          </cell>
          <cell r="C454">
            <v>0</v>
          </cell>
        </row>
        <row r="455">
          <cell r="A455">
            <v>454</v>
          </cell>
          <cell r="B455" t="str">
            <v>Syncmaster 151S 15" TFT</v>
          </cell>
          <cell r="C455">
            <v>0</v>
          </cell>
        </row>
        <row r="456">
          <cell r="A456">
            <v>455</v>
          </cell>
          <cell r="B456" t="str">
            <v>Syncmaster 151S 15" TFT</v>
          </cell>
          <cell r="C456">
            <v>0</v>
          </cell>
        </row>
        <row r="457">
          <cell r="A457">
            <v>456</v>
          </cell>
          <cell r="B457" t="str">
            <v>Syncmaster 151S 15" TFT</v>
          </cell>
          <cell r="C457">
            <v>0</v>
          </cell>
        </row>
        <row r="458">
          <cell r="A458">
            <v>457</v>
          </cell>
          <cell r="B458" t="str">
            <v>Syncmaster 151S 15" TFT</v>
          </cell>
          <cell r="C458">
            <v>0</v>
          </cell>
        </row>
        <row r="459">
          <cell r="A459">
            <v>458</v>
          </cell>
          <cell r="B459" t="str">
            <v>MiniTower AMD</v>
          </cell>
          <cell r="C459">
            <v>0</v>
          </cell>
        </row>
        <row r="460">
          <cell r="A460">
            <v>459</v>
          </cell>
          <cell r="B460" t="str">
            <v>MiniTower AMD</v>
          </cell>
          <cell r="C460">
            <v>0</v>
          </cell>
        </row>
        <row r="461">
          <cell r="A461">
            <v>460</v>
          </cell>
          <cell r="B461" t="str">
            <v>MiniTower AMD</v>
          </cell>
          <cell r="C461">
            <v>0</v>
          </cell>
        </row>
        <row r="462">
          <cell r="A462">
            <v>461</v>
          </cell>
          <cell r="B462" t="str">
            <v>MiniTower AMD</v>
          </cell>
          <cell r="C462">
            <v>0</v>
          </cell>
        </row>
        <row r="463">
          <cell r="A463">
            <v>462</v>
          </cell>
          <cell r="B463" t="str">
            <v>MiniTower AMD</v>
          </cell>
          <cell r="C463">
            <v>0</v>
          </cell>
        </row>
        <row r="464">
          <cell r="A464">
            <v>463</v>
          </cell>
          <cell r="B464" t="str">
            <v>MiniTower AMD</v>
          </cell>
          <cell r="C464">
            <v>0</v>
          </cell>
        </row>
        <row r="465">
          <cell r="A465">
            <v>464</v>
          </cell>
          <cell r="B465" t="str">
            <v>MiniTower AMD</v>
          </cell>
          <cell r="C465">
            <v>0</v>
          </cell>
        </row>
        <row r="466">
          <cell r="A466">
            <v>465</v>
          </cell>
          <cell r="B466" t="str">
            <v>MiniTower AMD</v>
          </cell>
          <cell r="C466">
            <v>0</v>
          </cell>
        </row>
        <row r="467">
          <cell r="A467">
            <v>466</v>
          </cell>
          <cell r="B467" t="str">
            <v>MiniTower AMD</v>
          </cell>
          <cell r="C467">
            <v>0</v>
          </cell>
        </row>
        <row r="468">
          <cell r="A468">
            <v>467</v>
          </cell>
          <cell r="B468" t="str">
            <v>MiniTower AMD</v>
          </cell>
          <cell r="C468">
            <v>0</v>
          </cell>
        </row>
        <row r="469">
          <cell r="A469">
            <v>468</v>
          </cell>
          <cell r="B469" t="str">
            <v>MiniTower AMD</v>
          </cell>
          <cell r="C469">
            <v>0</v>
          </cell>
        </row>
        <row r="470">
          <cell r="A470">
            <v>469</v>
          </cell>
          <cell r="B470" t="str">
            <v>MiniTower AMD</v>
          </cell>
          <cell r="C470">
            <v>0</v>
          </cell>
        </row>
        <row r="471">
          <cell r="A471">
            <v>470</v>
          </cell>
          <cell r="B471" t="str">
            <v>MiniTower AMD</v>
          </cell>
          <cell r="C471">
            <v>0</v>
          </cell>
        </row>
        <row r="472">
          <cell r="A472">
            <v>471</v>
          </cell>
          <cell r="B472" t="str">
            <v>LaserJet 1100</v>
          </cell>
          <cell r="C472" t="str">
            <v>FRHR75552</v>
          </cell>
        </row>
        <row r="473">
          <cell r="A473">
            <v>472</v>
          </cell>
          <cell r="B473" t="str">
            <v>Corras Ablagetisch</v>
          </cell>
          <cell r="C473">
            <v>0</v>
          </cell>
        </row>
        <row r="474">
          <cell r="A474">
            <v>473</v>
          </cell>
          <cell r="B474" t="str">
            <v>Jet Direkt 170X Printserver</v>
          </cell>
          <cell r="C474" t="str">
            <v>SG04440144</v>
          </cell>
        </row>
        <row r="475">
          <cell r="A475">
            <v>474</v>
          </cell>
          <cell r="B475" t="str">
            <v>Pinnwand 90x60 (Wand)</v>
          </cell>
          <cell r="C475">
            <v>0</v>
          </cell>
        </row>
        <row r="476">
          <cell r="A476">
            <v>475</v>
          </cell>
          <cell r="B476" t="str">
            <v>Procent Bürodrehstuhl</v>
          </cell>
          <cell r="C476">
            <v>0</v>
          </cell>
        </row>
        <row r="477">
          <cell r="A477">
            <v>476</v>
          </cell>
          <cell r="B477" t="str">
            <v>Procent Bürodrehstuhl</v>
          </cell>
          <cell r="C477">
            <v>0</v>
          </cell>
        </row>
        <row r="478">
          <cell r="A478">
            <v>477</v>
          </cell>
          <cell r="B478" t="str">
            <v>Procent Bürodrehstuhl</v>
          </cell>
          <cell r="C478">
            <v>0</v>
          </cell>
        </row>
        <row r="479">
          <cell r="A479">
            <v>478</v>
          </cell>
          <cell r="B479" t="str">
            <v>Procent Bürodrehstuhl</v>
          </cell>
          <cell r="C479">
            <v>0</v>
          </cell>
        </row>
        <row r="480">
          <cell r="A480">
            <v>479</v>
          </cell>
          <cell r="B480" t="str">
            <v>Procent Bürodrehstuhl</v>
          </cell>
          <cell r="C480">
            <v>0</v>
          </cell>
        </row>
        <row r="481">
          <cell r="A481">
            <v>480</v>
          </cell>
          <cell r="B481" t="str">
            <v>Procent Bürodrehstuhl</v>
          </cell>
          <cell r="C481">
            <v>0</v>
          </cell>
        </row>
        <row r="482">
          <cell r="A482">
            <v>481</v>
          </cell>
          <cell r="B482" t="str">
            <v>Procent Bürodrehstuhl</v>
          </cell>
          <cell r="C482">
            <v>0</v>
          </cell>
        </row>
        <row r="483">
          <cell r="A483">
            <v>482</v>
          </cell>
          <cell r="B483" t="str">
            <v>Procent Bürodrehstuhl</v>
          </cell>
          <cell r="C483">
            <v>0</v>
          </cell>
        </row>
        <row r="484">
          <cell r="A484">
            <v>483</v>
          </cell>
          <cell r="B484" t="str">
            <v>Procent Bürodrehstuhl</v>
          </cell>
          <cell r="C484">
            <v>0</v>
          </cell>
        </row>
        <row r="485">
          <cell r="A485">
            <v>484</v>
          </cell>
          <cell r="B485" t="str">
            <v>Procent Bürodrehstuhl</v>
          </cell>
          <cell r="C485">
            <v>0</v>
          </cell>
        </row>
        <row r="486">
          <cell r="A486">
            <v>485</v>
          </cell>
          <cell r="B486" t="str">
            <v>Procent Bürodrehstuhl</v>
          </cell>
          <cell r="C486">
            <v>0</v>
          </cell>
        </row>
        <row r="487">
          <cell r="A487">
            <v>486</v>
          </cell>
          <cell r="B487" t="str">
            <v>Procent Bürodrehstuhl</v>
          </cell>
          <cell r="C487">
            <v>0</v>
          </cell>
        </row>
        <row r="488">
          <cell r="A488">
            <v>487</v>
          </cell>
          <cell r="B488" t="str">
            <v>Procent Bürodrehstuhl</v>
          </cell>
          <cell r="C488">
            <v>0</v>
          </cell>
        </row>
        <row r="489">
          <cell r="A489">
            <v>488</v>
          </cell>
          <cell r="B489" t="str">
            <v>Induktionshöranlage</v>
          </cell>
          <cell r="C489">
            <v>0</v>
          </cell>
        </row>
        <row r="490">
          <cell r="A490">
            <v>489</v>
          </cell>
          <cell r="B490" t="str">
            <v>Klimaanlage</v>
          </cell>
          <cell r="C490">
            <v>0</v>
          </cell>
        </row>
        <row r="491">
          <cell r="A491">
            <v>490</v>
          </cell>
          <cell r="B491" t="str">
            <v>Halogendeckfluter</v>
          </cell>
          <cell r="C491">
            <v>0</v>
          </cell>
        </row>
        <row r="492">
          <cell r="A492">
            <v>491</v>
          </cell>
          <cell r="B492" t="str">
            <v>LC-XNB4M Beamer</v>
          </cell>
          <cell r="C492" t="str">
            <v>G31A3201</v>
          </cell>
        </row>
        <row r="493">
          <cell r="A493">
            <v>492</v>
          </cell>
          <cell r="B493" t="str">
            <v>EIKI Beamer Deckenhalterung</v>
          </cell>
          <cell r="C493">
            <v>0</v>
          </cell>
        </row>
        <row r="494">
          <cell r="A494">
            <v>493</v>
          </cell>
          <cell r="B494" t="str">
            <v>Standpinnwand</v>
          </cell>
          <cell r="C494">
            <v>0</v>
          </cell>
        </row>
        <row r="495">
          <cell r="A495">
            <v>494</v>
          </cell>
          <cell r="B495" t="str">
            <v>Projektionsleinwand mit Standfuß</v>
          </cell>
          <cell r="C495">
            <v>0</v>
          </cell>
        </row>
        <row r="496">
          <cell r="A496">
            <v>495</v>
          </cell>
          <cell r="B496" t="str">
            <v>Procent Bürodrehstuhl</v>
          </cell>
          <cell r="C496">
            <v>0</v>
          </cell>
        </row>
        <row r="497">
          <cell r="A497">
            <v>496</v>
          </cell>
          <cell r="B497" t="str">
            <v>Procent Bürodrehstuhl</v>
          </cell>
          <cell r="C497">
            <v>0</v>
          </cell>
        </row>
        <row r="498">
          <cell r="A498">
            <v>497</v>
          </cell>
          <cell r="B498" t="str">
            <v>Stapelsessel blau</v>
          </cell>
          <cell r="C498">
            <v>0</v>
          </cell>
        </row>
        <row r="499">
          <cell r="A499">
            <v>498</v>
          </cell>
          <cell r="B499" t="str">
            <v>Stapelsessel blau</v>
          </cell>
          <cell r="C499">
            <v>0</v>
          </cell>
        </row>
        <row r="500">
          <cell r="A500">
            <v>499</v>
          </cell>
          <cell r="B500" t="str">
            <v>Stapelsessel blau</v>
          </cell>
          <cell r="C500">
            <v>0</v>
          </cell>
        </row>
        <row r="501">
          <cell r="A501">
            <v>500</v>
          </cell>
          <cell r="B501" t="str">
            <v>Stapelsessel blau</v>
          </cell>
          <cell r="C501">
            <v>0</v>
          </cell>
        </row>
        <row r="502">
          <cell r="A502">
            <v>501</v>
          </cell>
          <cell r="B502" t="str">
            <v>Stapelsessel blau</v>
          </cell>
          <cell r="C502">
            <v>0</v>
          </cell>
        </row>
        <row r="503">
          <cell r="A503">
            <v>502</v>
          </cell>
          <cell r="B503" t="str">
            <v>Stapelsessel blau</v>
          </cell>
          <cell r="C503">
            <v>0</v>
          </cell>
        </row>
        <row r="504">
          <cell r="A504">
            <v>503</v>
          </cell>
          <cell r="B504" t="str">
            <v>Stapelsessel blau</v>
          </cell>
          <cell r="C504">
            <v>0</v>
          </cell>
        </row>
        <row r="505">
          <cell r="A505">
            <v>504</v>
          </cell>
          <cell r="B505" t="str">
            <v>Stapelsessel blau</v>
          </cell>
          <cell r="C505">
            <v>0</v>
          </cell>
        </row>
        <row r="506">
          <cell r="A506">
            <v>505</v>
          </cell>
          <cell r="B506" t="str">
            <v>Stapelsessel blau</v>
          </cell>
          <cell r="C506">
            <v>0</v>
          </cell>
        </row>
        <row r="507">
          <cell r="A507">
            <v>506</v>
          </cell>
          <cell r="B507" t="str">
            <v>Stapelsessel blau</v>
          </cell>
          <cell r="C507">
            <v>0</v>
          </cell>
        </row>
        <row r="508">
          <cell r="A508">
            <v>507</v>
          </cell>
          <cell r="B508" t="str">
            <v>Stapelsessel blau</v>
          </cell>
          <cell r="C508">
            <v>0</v>
          </cell>
        </row>
        <row r="509">
          <cell r="A509">
            <v>508</v>
          </cell>
          <cell r="B509" t="str">
            <v>Not Standdeckenfluter</v>
          </cell>
          <cell r="C509">
            <v>0</v>
          </cell>
        </row>
        <row r="510">
          <cell r="A510">
            <v>509</v>
          </cell>
          <cell r="B510" t="str">
            <v>Klapptisch</v>
          </cell>
          <cell r="C510">
            <v>0</v>
          </cell>
        </row>
        <row r="511">
          <cell r="A511">
            <v>510</v>
          </cell>
          <cell r="B511" t="str">
            <v>Klapptisch</v>
          </cell>
          <cell r="C511">
            <v>0</v>
          </cell>
        </row>
        <row r="512">
          <cell r="A512">
            <v>511</v>
          </cell>
          <cell r="B512" t="str">
            <v>Klapptisch</v>
          </cell>
          <cell r="C512">
            <v>0</v>
          </cell>
        </row>
        <row r="513">
          <cell r="A513">
            <v>512</v>
          </cell>
          <cell r="B513" t="str">
            <v>Klapptisch</v>
          </cell>
          <cell r="C513">
            <v>0</v>
          </cell>
        </row>
        <row r="514">
          <cell r="A514">
            <v>513</v>
          </cell>
          <cell r="B514" t="str">
            <v>Klapptisch</v>
          </cell>
          <cell r="C514">
            <v>0</v>
          </cell>
        </row>
        <row r="515">
          <cell r="A515">
            <v>514</v>
          </cell>
          <cell r="B515" t="str">
            <v>Klapptisch</v>
          </cell>
          <cell r="C515">
            <v>0</v>
          </cell>
        </row>
        <row r="516">
          <cell r="A516">
            <v>515</v>
          </cell>
          <cell r="B516" t="str">
            <v>Klapptisch</v>
          </cell>
          <cell r="C516">
            <v>0</v>
          </cell>
        </row>
        <row r="517">
          <cell r="A517">
            <v>516</v>
          </cell>
          <cell r="B517" t="str">
            <v>Klapptisch</v>
          </cell>
          <cell r="C517">
            <v>0</v>
          </cell>
        </row>
        <row r="518">
          <cell r="A518">
            <v>517</v>
          </cell>
          <cell r="B518" t="str">
            <v>Klapptisch</v>
          </cell>
          <cell r="C518">
            <v>0</v>
          </cell>
        </row>
        <row r="519">
          <cell r="A519">
            <v>518</v>
          </cell>
          <cell r="B519" t="str">
            <v>Klapptisch</v>
          </cell>
          <cell r="C519">
            <v>0</v>
          </cell>
        </row>
        <row r="520">
          <cell r="A520">
            <v>519</v>
          </cell>
          <cell r="B520" t="str">
            <v>Klapptisch</v>
          </cell>
          <cell r="C520">
            <v>0</v>
          </cell>
        </row>
        <row r="521">
          <cell r="A521">
            <v>520</v>
          </cell>
          <cell r="B521" t="str">
            <v>9050 OH-Projektor</v>
          </cell>
          <cell r="C521">
            <v>0</v>
          </cell>
        </row>
        <row r="522">
          <cell r="A522">
            <v>521</v>
          </cell>
          <cell r="B522" t="str">
            <v>Not Standdeckenfluter</v>
          </cell>
          <cell r="C522">
            <v>0</v>
          </cell>
        </row>
        <row r="523">
          <cell r="A523">
            <v>522</v>
          </cell>
          <cell r="B523" t="str">
            <v>MiniTower AMD</v>
          </cell>
          <cell r="C523">
            <v>0</v>
          </cell>
        </row>
        <row r="524">
          <cell r="A524">
            <v>523</v>
          </cell>
          <cell r="B524" t="str">
            <v>103015 17"</v>
          </cell>
          <cell r="C524" t="str">
            <v>AC14102042</v>
          </cell>
        </row>
        <row r="525">
          <cell r="A525">
            <v>524</v>
          </cell>
          <cell r="B525" t="str">
            <v>Computertisch mit Rollen</v>
          </cell>
          <cell r="C525">
            <v>0</v>
          </cell>
        </row>
        <row r="526">
          <cell r="A526">
            <v>525</v>
          </cell>
          <cell r="B526" t="str">
            <v>Effektiv 160</v>
          </cell>
          <cell r="C526">
            <v>0</v>
          </cell>
        </row>
        <row r="527">
          <cell r="A527">
            <v>526</v>
          </cell>
          <cell r="B527" t="str">
            <v>Effektiv 160</v>
          </cell>
          <cell r="C527">
            <v>0</v>
          </cell>
        </row>
        <row r="528">
          <cell r="A528">
            <v>527</v>
          </cell>
          <cell r="B528" t="str">
            <v>Standpinnwand</v>
          </cell>
          <cell r="C528">
            <v>0</v>
          </cell>
        </row>
        <row r="529">
          <cell r="A529">
            <v>528</v>
          </cell>
          <cell r="B529" t="str">
            <v>Flip Chart mit Rollen</v>
          </cell>
          <cell r="C529">
            <v>0</v>
          </cell>
        </row>
        <row r="530">
          <cell r="A530">
            <v>529</v>
          </cell>
          <cell r="B530" t="str">
            <v>Besprechungstisch</v>
          </cell>
          <cell r="C530">
            <v>0</v>
          </cell>
        </row>
        <row r="531">
          <cell r="A531">
            <v>530</v>
          </cell>
          <cell r="B531" t="str">
            <v>Effektiv 80</v>
          </cell>
          <cell r="C531">
            <v>0</v>
          </cell>
        </row>
        <row r="532">
          <cell r="A532">
            <v>531</v>
          </cell>
          <cell r="B532" t="str">
            <v>Stapelsessel rot</v>
          </cell>
          <cell r="C532">
            <v>0</v>
          </cell>
        </row>
        <row r="533">
          <cell r="A533">
            <v>532</v>
          </cell>
          <cell r="B533" t="str">
            <v>Stapelsessel rot</v>
          </cell>
          <cell r="C533">
            <v>0</v>
          </cell>
        </row>
        <row r="534">
          <cell r="A534">
            <v>533</v>
          </cell>
          <cell r="B534" t="str">
            <v>Stapelsessel rot</v>
          </cell>
          <cell r="C534">
            <v>0</v>
          </cell>
        </row>
        <row r="535">
          <cell r="A535">
            <v>534</v>
          </cell>
          <cell r="B535" t="str">
            <v>Stapelsessel rot</v>
          </cell>
          <cell r="C535">
            <v>0</v>
          </cell>
        </row>
        <row r="536">
          <cell r="A536">
            <v>535</v>
          </cell>
          <cell r="B536" t="str">
            <v>Stapelsessel rot</v>
          </cell>
          <cell r="C536">
            <v>0</v>
          </cell>
        </row>
        <row r="537">
          <cell r="A537">
            <v>536</v>
          </cell>
          <cell r="B537" t="str">
            <v>Stapelsessel rot</v>
          </cell>
          <cell r="C537">
            <v>0</v>
          </cell>
        </row>
        <row r="538">
          <cell r="A538">
            <v>537</v>
          </cell>
          <cell r="B538" t="str">
            <v>Stapelsessel rot</v>
          </cell>
          <cell r="C538">
            <v>0</v>
          </cell>
        </row>
        <row r="539">
          <cell r="A539">
            <v>538</v>
          </cell>
          <cell r="B539" t="str">
            <v>Stapelsessel rot</v>
          </cell>
          <cell r="C539">
            <v>0</v>
          </cell>
        </row>
        <row r="540">
          <cell r="A540">
            <v>539</v>
          </cell>
          <cell r="B540" t="str">
            <v>Stapelsessel rot</v>
          </cell>
          <cell r="C540">
            <v>0</v>
          </cell>
        </row>
        <row r="541">
          <cell r="A541">
            <v>540</v>
          </cell>
          <cell r="B541" t="str">
            <v>Stapelsessel rot</v>
          </cell>
          <cell r="C541">
            <v>0</v>
          </cell>
        </row>
        <row r="542">
          <cell r="A542">
            <v>541</v>
          </cell>
          <cell r="B542" t="str">
            <v>Stapelsessel rot</v>
          </cell>
          <cell r="C542">
            <v>0</v>
          </cell>
        </row>
        <row r="543">
          <cell r="A543">
            <v>542</v>
          </cell>
          <cell r="B543" t="str">
            <v>Stapelsessel rot</v>
          </cell>
          <cell r="C543">
            <v>0</v>
          </cell>
        </row>
        <row r="544">
          <cell r="A544">
            <v>543</v>
          </cell>
          <cell r="B544" t="str">
            <v>Stapelsessel rot</v>
          </cell>
          <cell r="C544">
            <v>0</v>
          </cell>
        </row>
        <row r="545">
          <cell r="A545">
            <v>544</v>
          </cell>
          <cell r="B545" t="str">
            <v>Stapelsessel rot</v>
          </cell>
          <cell r="C545">
            <v>0</v>
          </cell>
        </row>
        <row r="546">
          <cell r="A546">
            <v>545</v>
          </cell>
          <cell r="B546" t="str">
            <v>Stapelsessel rot</v>
          </cell>
          <cell r="C546">
            <v>0</v>
          </cell>
        </row>
        <row r="547">
          <cell r="A547">
            <v>546</v>
          </cell>
          <cell r="B547" t="str">
            <v>Stapelsessel rot</v>
          </cell>
          <cell r="C547">
            <v>0</v>
          </cell>
        </row>
        <row r="548">
          <cell r="A548">
            <v>547</v>
          </cell>
          <cell r="B548" t="str">
            <v>Stapelsessel rot</v>
          </cell>
          <cell r="C548">
            <v>0</v>
          </cell>
        </row>
        <row r="549">
          <cell r="A549">
            <v>548</v>
          </cell>
          <cell r="B549" t="str">
            <v>Stapelsessel rot</v>
          </cell>
          <cell r="C549">
            <v>0</v>
          </cell>
        </row>
        <row r="550">
          <cell r="A550">
            <v>549</v>
          </cell>
          <cell r="B550" t="str">
            <v>Stapelsessel rot</v>
          </cell>
          <cell r="C550">
            <v>0</v>
          </cell>
        </row>
        <row r="551">
          <cell r="A551">
            <v>550</v>
          </cell>
          <cell r="B551" t="str">
            <v>Stapelsessel rot</v>
          </cell>
          <cell r="C551">
            <v>0</v>
          </cell>
        </row>
        <row r="552">
          <cell r="A552">
            <v>551</v>
          </cell>
          <cell r="B552" t="str">
            <v>Stapelsessel rot</v>
          </cell>
          <cell r="C552">
            <v>0</v>
          </cell>
        </row>
        <row r="553">
          <cell r="A553">
            <v>552</v>
          </cell>
          <cell r="B553" t="str">
            <v>Stapelsessel rot</v>
          </cell>
          <cell r="C553">
            <v>0</v>
          </cell>
        </row>
        <row r="554">
          <cell r="A554">
            <v>553</v>
          </cell>
          <cell r="B554" t="str">
            <v>Stapelsessel rot</v>
          </cell>
          <cell r="C554">
            <v>0</v>
          </cell>
        </row>
        <row r="555">
          <cell r="A555">
            <v>554</v>
          </cell>
          <cell r="B555" t="str">
            <v>Stapelsessel rot</v>
          </cell>
          <cell r="C555">
            <v>0</v>
          </cell>
        </row>
        <row r="556">
          <cell r="A556">
            <v>555</v>
          </cell>
          <cell r="B556" t="str">
            <v>Stapelsessel rot</v>
          </cell>
          <cell r="C556">
            <v>0</v>
          </cell>
        </row>
        <row r="557">
          <cell r="A557">
            <v>556</v>
          </cell>
          <cell r="B557" t="str">
            <v>Stapelsessel rot</v>
          </cell>
          <cell r="C557">
            <v>0</v>
          </cell>
        </row>
        <row r="558">
          <cell r="A558">
            <v>557</v>
          </cell>
          <cell r="B558" t="str">
            <v>Stapelsessel rot</v>
          </cell>
          <cell r="C558">
            <v>0</v>
          </cell>
        </row>
        <row r="559">
          <cell r="A559">
            <v>558</v>
          </cell>
          <cell r="B559" t="str">
            <v>Stapelsessel rot</v>
          </cell>
          <cell r="C559">
            <v>0</v>
          </cell>
        </row>
        <row r="560">
          <cell r="A560">
            <v>559</v>
          </cell>
          <cell r="B560" t="str">
            <v>Stapelsessel rot</v>
          </cell>
          <cell r="C560">
            <v>0</v>
          </cell>
        </row>
        <row r="561">
          <cell r="A561">
            <v>560</v>
          </cell>
          <cell r="B561" t="str">
            <v>Stapelsessel rot</v>
          </cell>
          <cell r="C561">
            <v>0</v>
          </cell>
        </row>
        <row r="562">
          <cell r="A562">
            <v>561</v>
          </cell>
          <cell r="B562" t="str">
            <v>Stapelsessel rot</v>
          </cell>
          <cell r="C562">
            <v>0</v>
          </cell>
        </row>
        <row r="563">
          <cell r="A563">
            <v>562</v>
          </cell>
          <cell r="B563" t="str">
            <v>Stapelsessel rot</v>
          </cell>
          <cell r="C563">
            <v>0</v>
          </cell>
        </row>
        <row r="564">
          <cell r="A564">
            <v>563</v>
          </cell>
          <cell r="B564" t="str">
            <v>Stapelsessel rot</v>
          </cell>
          <cell r="C564">
            <v>0</v>
          </cell>
        </row>
        <row r="565">
          <cell r="A565">
            <v>564</v>
          </cell>
          <cell r="B565" t="str">
            <v>Stapelsessel rot</v>
          </cell>
          <cell r="C565">
            <v>0</v>
          </cell>
        </row>
        <row r="566">
          <cell r="A566">
            <v>565</v>
          </cell>
          <cell r="B566" t="str">
            <v>Halogendeckfluter</v>
          </cell>
          <cell r="C566">
            <v>0</v>
          </cell>
        </row>
        <row r="567">
          <cell r="A567">
            <v>566</v>
          </cell>
          <cell r="B567" t="str">
            <v>Halogendeckfluter</v>
          </cell>
          <cell r="C567">
            <v>0</v>
          </cell>
        </row>
        <row r="568">
          <cell r="A568">
            <v>567</v>
          </cell>
          <cell r="B568" t="str">
            <v>Halogendeckfluter</v>
          </cell>
          <cell r="C568">
            <v>0</v>
          </cell>
        </row>
        <row r="569">
          <cell r="A569">
            <v>568</v>
          </cell>
          <cell r="B569" t="str">
            <v>DL X10 Beamer</v>
          </cell>
          <cell r="C569" t="str">
            <v>76509ZABE01369</v>
          </cell>
        </row>
        <row r="570">
          <cell r="A570">
            <v>569</v>
          </cell>
          <cell r="B570" t="str">
            <v>Abluftventilator</v>
          </cell>
          <cell r="C570">
            <v>0</v>
          </cell>
        </row>
        <row r="571">
          <cell r="A571">
            <v>570</v>
          </cell>
          <cell r="B571" t="str">
            <v>Billy 200x80</v>
          </cell>
          <cell r="C571">
            <v>0</v>
          </cell>
        </row>
        <row r="572">
          <cell r="A572">
            <v>571</v>
          </cell>
          <cell r="B572" t="str">
            <v>Billy 200x80</v>
          </cell>
          <cell r="C572">
            <v>0</v>
          </cell>
        </row>
        <row r="573">
          <cell r="A573">
            <v>572</v>
          </cell>
          <cell r="B573" t="str">
            <v>Billy 106x80</v>
          </cell>
          <cell r="C573">
            <v>0</v>
          </cell>
        </row>
        <row r="574">
          <cell r="A574">
            <v>573</v>
          </cell>
          <cell r="B574" t="str">
            <v>Wandregal</v>
          </cell>
          <cell r="C574">
            <v>0</v>
          </cell>
        </row>
        <row r="575">
          <cell r="A575">
            <v>574</v>
          </cell>
          <cell r="B575" t="str">
            <v>Wandregal</v>
          </cell>
          <cell r="C575">
            <v>0</v>
          </cell>
        </row>
        <row r="576">
          <cell r="A576">
            <v>575</v>
          </cell>
          <cell r="B576" t="str">
            <v>Wandregal</v>
          </cell>
          <cell r="C576">
            <v>0</v>
          </cell>
        </row>
        <row r="577">
          <cell r="A577">
            <v>576</v>
          </cell>
          <cell r="B577" t="str">
            <v>Effektiv GE mit Rollo</v>
          </cell>
          <cell r="C577">
            <v>0</v>
          </cell>
        </row>
        <row r="578">
          <cell r="A578">
            <v>577</v>
          </cell>
          <cell r="B578" t="str">
            <v>Effektiv AE mit Rollo</v>
          </cell>
          <cell r="C578">
            <v>0</v>
          </cell>
        </row>
        <row r="579">
          <cell r="A579">
            <v>578</v>
          </cell>
          <cell r="B579" t="str">
            <v>Atlanta Stahlschrank</v>
          </cell>
          <cell r="C579">
            <v>0</v>
          </cell>
        </row>
        <row r="580">
          <cell r="A580">
            <v>579</v>
          </cell>
          <cell r="B580" t="str">
            <v>Whiteboard 90x60 (Wand)</v>
          </cell>
          <cell r="C580">
            <v>0</v>
          </cell>
        </row>
        <row r="581">
          <cell r="A581">
            <v>580</v>
          </cell>
          <cell r="B581" t="str">
            <v>Pinnwand 90x60 (Wand)</v>
          </cell>
          <cell r="C581">
            <v>0</v>
          </cell>
        </row>
        <row r="582">
          <cell r="A582">
            <v>581</v>
          </cell>
          <cell r="B582" t="str">
            <v>Pinnwand 90x60 (Wand)</v>
          </cell>
          <cell r="C582">
            <v>0</v>
          </cell>
        </row>
        <row r="583">
          <cell r="A583">
            <v>582</v>
          </cell>
          <cell r="B583" t="str">
            <v>Effektiv 160</v>
          </cell>
          <cell r="C583">
            <v>0</v>
          </cell>
        </row>
        <row r="584">
          <cell r="A584">
            <v>583</v>
          </cell>
          <cell r="B584" t="str">
            <v>Effektiv 160</v>
          </cell>
          <cell r="C584">
            <v>0</v>
          </cell>
        </row>
        <row r="585">
          <cell r="A585">
            <v>584</v>
          </cell>
          <cell r="B585" t="str">
            <v>Rollcontainer</v>
          </cell>
          <cell r="C585">
            <v>0</v>
          </cell>
        </row>
        <row r="586">
          <cell r="A586">
            <v>585</v>
          </cell>
          <cell r="B586" t="str">
            <v>Rollcontainer</v>
          </cell>
          <cell r="C586">
            <v>0</v>
          </cell>
        </row>
        <row r="587">
          <cell r="A587">
            <v>586</v>
          </cell>
          <cell r="B587" t="str">
            <v>Rollcontainer</v>
          </cell>
          <cell r="C587">
            <v>0</v>
          </cell>
        </row>
        <row r="588">
          <cell r="A588">
            <v>587</v>
          </cell>
          <cell r="B588" t="str">
            <v>Rollcontainer</v>
          </cell>
          <cell r="C588">
            <v>0</v>
          </cell>
        </row>
        <row r="589">
          <cell r="A589">
            <v>588</v>
          </cell>
          <cell r="B589" t="str">
            <v>Schreibtischlampe</v>
          </cell>
          <cell r="C589">
            <v>0</v>
          </cell>
        </row>
        <row r="590">
          <cell r="A590">
            <v>589</v>
          </cell>
          <cell r="B590" t="str">
            <v>Schreibtischlampe</v>
          </cell>
          <cell r="C590">
            <v>0</v>
          </cell>
        </row>
        <row r="591">
          <cell r="A591">
            <v>590</v>
          </cell>
          <cell r="B591" t="str">
            <v>Verksam Bürodrehstuhl</v>
          </cell>
          <cell r="C591">
            <v>0</v>
          </cell>
        </row>
        <row r="592">
          <cell r="A592">
            <v>591</v>
          </cell>
          <cell r="B592" t="str">
            <v>Maximal Bürodrehstuhl</v>
          </cell>
          <cell r="C592">
            <v>0</v>
          </cell>
        </row>
        <row r="593">
          <cell r="A593">
            <v>592</v>
          </cell>
          <cell r="B593" t="str">
            <v>Bistrosessel</v>
          </cell>
          <cell r="C593">
            <v>0</v>
          </cell>
        </row>
        <row r="594">
          <cell r="A594">
            <v>593</v>
          </cell>
          <cell r="B594" t="str">
            <v>Bistrosessel</v>
          </cell>
          <cell r="C594">
            <v>0</v>
          </cell>
        </row>
        <row r="595">
          <cell r="A595">
            <v>594</v>
          </cell>
          <cell r="B595" t="str">
            <v>Bistro-Tisch klein</v>
          </cell>
          <cell r="C595">
            <v>0</v>
          </cell>
        </row>
        <row r="596">
          <cell r="A596">
            <v>595</v>
          </cell>
          <cell r="B596" t="str">
            <v>LaserJet 1200</v>
          </cell>
          <cell r="C596" t="str">
            <v>CNC2725853</v>
          </cell>
        </row>
        <row r="597">
          <cell r="A597">
            <v>596</v>
          </cell>
          <cell r="B597" t="str">
            <v>Jet Direkt 170X Printserver</v>
          </cell>
          <cell r="C597" t="str">
            <v>SG04440151</v>
          </cell>
        </row>
        <row r="598">
          <cell r="A598">
            <v>597</v>
          </cell>
          <cell r="B598" t="str">
            <v>17" Monitor</v>
          </cell>
          <cell r="C598" t="str">
            <v>AH09100512</v>
          </cell>
        </row>
        <row r="599">
          <cell r="A599">
            <v>598</v>
          </cell>
          <cell r="B599" t="str">
            <v>17" Monitor</v>
          </cell>
          <cell r="C599" t="str">
            <v>AH09100119</v>
          </cell>
        </row>
        <row r="600">
          <cell r="A600">
            <v>599</v>
          </cell>
          <cell r="B600" t="str">
            <v>MiniTower AMD</v>
          </cell>
          <cell r="C600">
            <v>0</v>
          </cell>
        </row>
        <row r="601">
          <cell r="A601">
            <v>600</v>
          </cell>
          <cell r="B601" t="str">
            <v>MiniTower AMD</v>
          </cell>
          <cell r="C601">
            <v>0</v>
          </cell>
        </row>
        <row r="602">
          <cell r="A602">
            <v>601</v>
          </cell>
          <cell r="B602" t="str">
            <v>Aura 1 Telefon</v>
          </cell>
          <cell r="C602">
            <v>0</v>
          </cell>
        </row>
        <row r="603">
          <cell r="A603">
            <v>602</v>
          </cell>
          <cell r="B603" t="str">
            <v>Balkenleuchte direkt/indirekt</v>
          </cell>
          <cell r="C603">
            <v>0</v>
          </cell>
        </row>
        <row r="604">
          <cell r="A604">
            <v>603</v>
          </cell>
          <cell r="B604" t="str">
            <v>Balkenleuchte direkt/indirekt</v>
          </cell>
          <cell r="C604">
            <v>0</v>
          </cell>
        </row>
        <row r="605">
          <cell r="A605">
            <v>604</v>
          </cell>
          <cell r="B605" t="str">
            <v>Balkenleuchte direkt/indirekt</v>
          </cell>
          <cell r="C605">
            <v>0</v>
          </cell>
        </row>
        <row r="606">
          <cell r="A606">
            <v>605</v>
          </cell>
          <cell r="B606" t="str">
            <v>Effektiv 160</v>
          </cell>
          <cell r="C606">
            <v>0</v>
          </cell>
        </row>
        <row r="607">
          <cell r="A607">
            <v>606</v>
          </cell>
          <cell r="B607" t="str">
            <v>Effektiv 160</v>
          </cell>
          <cell r="C607">
            <v>0</v>
          </cell>
        </row>
        <row r="608">
          <cell r="A608">
            <v>607</v>
          </cell>
          <cell r="B608" t="str">
            <v>Flip Chart mit Rollen</v>
          </cell>
          <cell r="C608">
            <v>0</v>
          </cell>
        </row>
        <row r="609">
          <cell r="A609">
            <v>608</v>
          </cell>
          <cell r="B609" t="str">
            <v>Procent Bürodrehstuhl</v>
          </cell>
          <cell r="C609">
            <v>0</v>
          </cell>
        </row>
        <row r="610">
          <cell r="A610">
            <v>609</v>
          </cell>
          <cell r="B610" t="str">
            <v>Procent Bürodrehstuhl</v>
          </cell>
          <cell r="C610">
            <v>0</v>
          </cell>
        </row>
        <row r="611">
          <cell r="A611">
            <v>610</v>
          </cell>
          <cell r="B611" t="str">
            <v>Procent Bürodrehstuhl</v>
          </cell>
          <cell r="C611">
            <v>0</v>
          </cell>
        </row>
        <row r="612">
          <cell r="A612">
            <v>611</v>
          </cell>
          <cell r="B612" t="str">
            <v>Procent Bürodrehstuhl</v>
          </cell>
          <cell r="C612">
            <v>0</v>
          </cell>
        </row>
        <row r="613">
          <cell r="A613">
            <v>612</v>
          </cell>
          <cell r="B613" t="str">
            <v>Procent Bürodrehstuhl</v>
          </cell>
          <cell r="C613">
            <v>0</v>
          </cell>
        </row>
        <row r="614">
          <cell r="A614">
            <v>613</v>
          </cell>
          <cell r="B614" t="str">
            <v>Stapelsessel blau</v>
          </cell>
          <cell r="C614">
            <v>0</v>
          </cell>
        </row>
        <row r="615">
          <cell r="A615">
            <v>614</v>
          </cell>
          <cell r="B615" t="str">
            <v>Stapelsessel blau</v>
          </cell>
          <cell r="C615">
            <v>0</v>
          </cell>
        </row>
        <row r="616">
          <cell r="A616">
            <v>615</v>
          </cell>
          <cell r="B616" t="str">
            <v>Stapelsessel blau</v>
          </cell>
          <cell r="C616">
            <v>0</v>
          </cell>
        </row>
        <row r="617">
          <cell r="A617">
            <v>616</v>
          </cell>
          <cell r="B617" t="str">
            <v>Stapelsessel blau</v>
          </cell>
          <cell r="C617">
            <v>0</v>
          </cell>
        </row>
        <row r="618">
          <cell r="A618">
            <v>617</v>
          </cell>
          <cell r="B618" t="str">
            <v>Stapelsessel blau</v>
          </cell>
          <cell r="C618">
            <v>0</v>
          </cell>
        </row>
        <row r="619">
          <cell r="A619">
            <v>618</v>
          </cell>
          <cell r="B619" t="str">
            <v>Stapelsessel blau</v>
          </cell>
          <cell r="C619">
            <v>0</v>
          </cell>
        </row>
        <row r="620">
          <cell r="A620">
            <v>619</v>
          </cell>
          <cell r="B620" t="str">
            <v>Stapelsessel blau</v>
          </cell>
          <cell r="C620">
            <v>0</v>
          </cell>
        </row>
        <row r="621">
          <cell r="A621">
            <v>620</v>
          </cell>
          <cell r="B621" t="str">
            <v>Stapelsessel blau</v>
          </cell>
          <cell r="C621">
            <v>0</v>
          </cell>
        </row>
        <row r="622">
          <cell r="A622">
            <v>621</v>
          </cell>
          <cell r="B622" t="str">
            <v>Stapelsessel blau</v>
          </cell>
          <cell r="C622">
            <v>0</v>
          </cell>
        </row>
        <row r="623">
          <cell r="A623">
            <v>622</v>
          </cell>
          <cell r="B623" t="str">
            <v>Stapelsessel blau</v>
          </cell>
          <cell r="C623">
            <v>0</v>
          </cell>
        </row>
        <row r="624">
          <cell r="A624">
            <v>623</v>
          </cell>
          <cell r="B624" t="str">
            <v>Stapelsessel blau</v>
          </cell>
          <cell r="C624">
            <v>0</v>
          </cell>
        </row>
        <row r="625">
          <cell r="A625">
            <v>624</v>
          </cell>
          <cell r="B625" t="str">
            <v>Stapelsessel blau</v>
          </cell>
          <cell r="C625">
            <v>0</v>
          </cell>
        </row>
        <row r="626">
          <cell r="A626">
            <v>625</v>
          </cell>
          <cell r="B626" t="str">
            <v>Regal mit Rollen</v>
          </cell>
          <cell r="C626">
            <v>0</v>
          </cell>
        </row>
        <row r="627">
          <cell r="A627">
            <v>626</v>
          </cell>
          <cell r="B627" t="str">
            <v>Schrank 2türig versperrbar</v>
          </cell>
          <cell r="C627">
            <v>0</v>
          </cell>
        </row>
        <row r="628">
          <cell r="A628">
            <v>627</v>
          </cell>
          <cell r="B628" t="str">
            <v>Schrank 2türig versperrbar</v>
          </cell>
          <cell r="C628">
            <v>0</v>
          </cell>
        </row>
        <row r="629">
          <cell r="A629">
            <v>628</v>
          </cell>
          <cell r="B629" t="str">
            <v>Standventilator</v>
          </cell>
          <cell r="C629">
            <v>0</v>
          </cell>
        </row>
        <row r="630">
          <cell r="A630">
            <v>629</v>
          </cell>
          <cell r="B630" t="str">
            <v>Deckbeleuchtung Neonröhren</v>
          </cell>
          <cell r="C630">
            <v>0</v>
          </cell>
        </row>
        <row r="631">
          <cell r="A631">
            <v>630</v>
          </cell>
          <cell r="B631" t="str">
            <v>Kühlschrank</v>
          </cell>
          <cell r="C631">
            <v>0</v>
          </cell>
        </row>
        <row r="632">
          <cell r="A632">
            <v>631</v>
          </cell>
          <cell r="B632" t="str">
            <v>Geschirrspüler ADP905</v>
          </cell>
          <cell r="C632">
            <v>0</v>
          </cell>
        </row>
        <row r="633">
          <cell r="A633">
            <v>632</v>
          </cell>
          <cell r="B633" t="str">
            <v>Regal 150x60 4fachig</v>
          </cell>
          <cell r="C633">
            <v>0</v>
          </cell>
        </row>
        <row r="634">
          <cell r="A634">
            <v>633</v>
          </cell>
          <cell r="B634" t="str">
            <v>Standventilator</v>
          </cell>
          <cell r="C634">
            <v>0</v>
          </cell>
        </row>
        <row r="635">
          <cell r="A635">
            <v>634</v>
          </cell>
          <cell r="B635" t="str">
            <v>Stapelsessel blau</v>
          </cell>
          <cell r="C635">
            <v>0</v>
          </cell>
        </row>
        <row r="636">
          <cell r="A636">
            <v>635</v>
          </cell>
          <cell r="B636" t="str">
            <v>Bistro-Tisch klein</v>
          </cell>
          <cell r="C636">
            <v>0</v>
          </cell>
        </row>
        <row r="637">
          <cell r="A637">
            <v>636</v>
          </cell>
          <cell r="B637" t="str">
            <v>Bistro-Tisch klein</v>
          </cell>
          <cell r="C637">
            <v>0</v>
          </cell>
        </row>
        <row r="638">
          <cell r="A638">
            <v>637</v>
          </cell>
          <cell r="B638" t="str">
            <v>Bistro-Tisch klein</v>
          </cell>
          <cell r="C638">
            <v>0</v>
          </cell>
        </row>
        <row r="639">
          <cell r="A639">
            <v>638</v>
          </cell>
          <cell r="B639" t="str">
            <v>Bistro-Tisch klein</v>
          </cell>
          <cell r="C639">
            <v>0</v>
          </cell>
        </row>
        <row r="640">
          <cell r="A640">
            <v>639</v>
          </cell>
          <cell r="B640" t="str">
            <v>Bistrosessel</v>
          </cell>
          <cell r="C640">
            <v>0</v>
          </cell>
        </row>
        <row r="641">
          <cell r="A641">
            <v>640</v>
          </cell>
          <cell r="B641" t="str">
            <v>Bistrosessel</v>
          </cell>
          <cell r="C641">
            <v>0</v>
          </cell>
        </row>
        <row r="642">
          <cell r="A642">
            <v>641</v>
          </cell>
          <cell r="B642" t="str">
            <v>Bistrosessel</v>
          </cell>
          <cell r="C642">
            <v>0</v>
          </cell>
        </row>
        <row r="643">
          <cell r="A643">
            <v>642</v>
          </cell>
          <cell r="B643" t="str">
            <v>Bistrosessel</v>
          </cell>
          <cell r="C643">
            <v>0</v>
          </cell>
        </row>
        <row r="644">
          <cell r="A644">
            <v>643</v>
          </cell>
          <cell r="B644" t="str">
            <v>Bistrosessel</v>
          </cell>
          <cell r="C644">
            <v>0</v>
          </cell>
        </row>
        <row r="645">
          <cell r="A645">
            <v>644</v>
          </cell>
          <cell r="B645" t="str">
            <v>Bistrosessel</v>
          </cell>
          <cell r="C645">
            <v>0</v>
          </cell>
        </row>
        <row r="646">
          <cell r="A646">
            <v>645</v>
          </cell>
          <cell r="B646" t="str">
            <v>Bistrosessel</v>
          </cell>
          <cell r="C646">
            <v>0</v>
          </cell>
        </row>
        <row r="647">
          <cell r="A647">
            <v>646</v>
          </cell>
          <cell r="B647" t="str">
            <v>Bistrosessel</v>
          </cell>
          <cell r="C647">
            <v>0</v>
          </cell>
        </row>
        <row r="648">
          <cell r="A648">
            <v>647</v>
          </cell>
          <cell r="B648" t="str">
            <v>Corras Ablagetisch</v>
          </cell>
          <cell r="C648">
            <v>0</v>
          </cell>
        </row>
        <row r="649">
          <cell r="A649">
            <v>648</v>
          </cell>
          <cell r="B649" t="str">
            <v>Bistrosessel</v>
          </cell>
          <cell r="C649">
            <v>0</v>
          </cell>
        </row>
        <row r="650">
          <cell r="A650">
            <v>649</v>
          </cell>
          <cell r="B650" t="str">
            <v>MiniTower AMD</v>
          </cell>
          <cell r="C650">
            <v>0</v>
          </cell>
        </row>
        <row r="651">
          <cell r="A651">
            <v>650</v>
          </cell>
          <cell r="B651" t="str">
            <v>MiniTower AMD</v>
          </cell>
          <cell r="C651">
            <v>0</v>
          </cell>
        </row>
        <row r="652">
          <cell r="A652">
            <v>651</v>
          </cell>
          <cell r="B652" t="str">
            <v>AS40 Telefonanlage</v>
          </cell>
          <cell r="C652">
            <v>0</v>
          </cell>
        </row>
        <row r="653">
          <cell r="A653">
            <v>652</v>
          </cell>
          <cell r="B653" t="str">
            <v>15" Monitor</v>
          </cell>
          <cell r="C653" t="str">
            <v>AC37300188</v>
          </cell>
        </row>
        <row r="654">
          <cell r="A654">
            <v>653</v>
          </cell>
          <cell r="B654" t="str">
            <v>ST20 Systemtelefon</v>
          </cell>
          <cell r="C654" t="str">
            <v>166929</v>
          </cell>
        </row>
        <row r="655">
          <cell r="A655">
            <v>654</v>
          </cell>
          <cell r="B655" t="str">
            <v>Switch EP-816DX-A 16port</v>
          </cell>
          <cell r="C655">
            <v>0</v>
          </cell>
        </row>
        <row r="656">
          <cell r="A656">
            <v>655</v>
          </cell>
          <cell r="B656" t="str">
            <v>Gerätewandschrank 19" 6HE</v>
          </cell>
          <cell r="C656">
            <v>0</v>
          </cell>
        </row>
        <row r="657">
          <cell r="A657">
            <v>656</v>
          </cell>
          <cell r="B657" t="str">
            <v>Bistro-Tisch groß</v>
          </cell>
          <cell r="C657">
            <v>0</v>
          </cell>
        </row>
        <row r="658">
          <cell r="A658">
            <v>657</v>
          </cell>
          <cell r="B658" t="str">
            <v>Bistro-Tisch groß</v>
          </cell>
          <cell r="C658">
            <v>0</v>
          </cell>
        </row>
        <row r="659">
          <cell r="A659">
            <v>658</v>
          </cell>
          <cell r="B659" t="str">
            <v>Effektiv 160</v>
          </cell>
          <cell r="C659">
            <v>0</v>
          </cell>
        </row>
        <row r="660">
          <cell r="A660">
            <v>659</v>
          </cell>
          <cell r="B660" t="str">
            <v>Aura 1 Telefon</v>
          </cell>
          <cell r="C660">
            <v>0</v>
          </cell>
        </row>
        <row r="661">
          <cell r="A661">
            <v>660</v>
          </cell>
          <cell r="B661" t="str">
            <v>17" Monitor</v>
          </cell>
          <cell r="C661" t="str">
            <v>AH01101410</v>
          </cell>
        </row>
        <row r="662">
          <cell r="A662">
            <v>661</v>
          </cell>
          <cell r="B662" t="str">
            <v>MiniTower AMD</v>
          </cell>
          <cell r="C662">
            <v>0</v>
          </cell>
        </row>
        <row r="663">
          <cell r="A663">
            <v>662</v>
          </cell>
          <cell r="B663" t="str">
            <v>Procent Bürodrehstuhl</v>
          </cell>
          <cell r="C663">
            <v>0</v>
          </cell>
        </row>
        <row r="664">
          <cell r="A664">
            <v>663</v>
          </cell>
          <cell r="B664" t="str">
            <v>Empfangspult</v>
          </cell>
          <cell r="C664">
            <v>0</v>
          </cell>
        </row>
        <row r="665">
          <cell r="A665">
            <v>664</v>
          </cell>
          <cell r="B665" t="str">
            <v>Standard 120x80</v>
          </cell>
          <cell r="C665">
            <v>0</v>
          </cell>
        </row>
        <row r="666">
          <cell r="A666">
            <v>665</v>
          </cell>
          <cell r="B666" t="str">
            <v>L-11 Wireless Accesspoint</v>
          </cell>
          <cell r="C666">
            <v>0</v>
          </cell>
        </row>
        <row r="667">
          <cell r="A667">
            <v>666</v>
          </cell>
          <cell r="B667" t="str">
            <v>Balkenlampe Neonröhre</v>
          </cell>
          <cell r="C667">
            <v>0</v>
          </cell>
        </row>
        <row r="668">
          <cell r="A668">
            <v>667</v>
          </cell>
          <cell r="B668" t="str">
            <v>Deckleuchte "Sonne"</v>
          </cell>
          <cell r="C668">
            <v>0</v>
          </cell>
        </row>
        <row r="669">
          <cell r="A669">
            <v>668</v>
          </cell>
          <cell r="B669" t="str">
            <v>Billy 200x80</v>
          </cell>
          <cell r="C669">
            <v>0</v>
          </cell>
        </row>
        <row r="670">
          <cell r="A670">
            <v>669</v>
          </cell>
          <cell r="B670" t="str">
            <v>Billy 200x80</v>
          </cell>
          <cell r="C670">
            <v>0</v>
          </cell>
        </row>
        <row r="671">
          <cell r="A671">
            <v>670</v>
          </cell>
          <cell r="B671" t="str">
            <v>Billy 200x80</v>
          </cell>
          <cell r="C671">
            <v>0</v>
          </cell>
        </row>
        <row r="672">
          <cell r="A672">
            <v>671</v>
          </cell>
          <cell r="B672" t="str">
            <v>Billy 106x80</v>
          </cell>
          <cell r="C672">
            <v>0</v>
          </cell>
        </row>
        <row r="673">
          <cell r="A673">
            <v>672</v>
          </cell>
          <cell r="B673" t="str">
            <v>Billy 106x80</v>
          </cell>
          <cell r="C673">
            <v>0</v>
          </cell>
        </row>
        <row r="674">
          <cell r="A674">
            <v>673</v>
          </cell>
          <cell r="B674" t="str">
            <v>Effektiv GE mit Rollo</v>
          </cell>
          <cell r="C674">
            <v>0</v>
          </cell>
        </row>
        <row r="675">
          <cell r="A675">
            <v>674</v>
          </cell>
          <cell r="B675" t="str">
            <v>Effektiv AE mit Rollo</v>
          </cell>
          <cell r="C675">
            <v>0</v>
          </cell>
        </row>
        <row r="676">
          <cell r="A676">
            <v>675</v>
          </cell>
          <cell r="B676" t="str">
            <v>Corras Ablagetisch</v>
          </cell>
          <cell r="C676">
            <v>0</v>
          </cell>
        </row>
        <row r="677">
          <cell r="A677">
            <v>676</v>
          </cell>
          <cell r="B677" t="str">
            <v>Effektiv 80</v>
          </cell>
          <cell r="C677">
            <v>0</v>
          </cell>
        </row>
        <row r="678">
          <cell r="A678">
            <v>677</v>
          </cell>
          <cell r="B678" t="str">
            <v>Bistrosessel</v>
          </cell>
          <cell r="C678">
            <v>0</v>
          </cell>
        </row>
        <row r="679">
          <cell r="A679">
            <v>678</v>
          </cell>
          <cell r="B679" t="str">
            <v>Bistrosessel</v>
          </cell>
          <cell r="C679">
            <v>0</v>
          </cell>
        </row>
        <row r="680">
          <cell r="A680">
            <v>679</v>
          </cell>
          <cell r="B680" t="str">
            <v>Bistrosessel</v>
          </cell>
          <cell r="C680">
            <v>0</v>
          </cell>
        </row>
        <row r="681">
          <cell r="A681">
            <v>680</v>
          </cell>
          <cell r="B681" t="str">
            <v>LaserJet 2100</v>
          </cell>
          <cell r="C681" t="str">
            <v>FRGT425601</v>
          </cell>
        </row>
        <row r="682">
          <cell r="A682">
            <v>681</v>
          </cell>
          <cell r="B682" t="str">
            <v>Office Jet K80 Fax</v>
          </cell>
          <cell r="C682">
            <v>0</v>
          </cell>
        </row>
        <row r="683">
          <cell r="A683">
            <v>682</v>
          </cell>
          <cell r="B683" t="str">
            <v>FC224 Tischkopierer</v>
          </cell>
          <cell r="C683" t="str">
            <v>UUH22876</v>
          </cell>
        </row>
        <row r="684">
          <cell r="A684">
            <v>683</v>
          </cell>
          <cell r="B684" t="str">
            <v>Jet Direkt 170X Printserver</v>
          </cell>
          <cell r="C684" t="str">
            <v>SG84851425</v>
          </cell>
        </row>
        <row r="685">
          <cell r="A685">
            <v>684</v>
          </cell>
          <cell r="B685" t="str">
            <v>Gigaset 4010 Funktelefon</v>
          </cell>
          <cell r="C685">
            <v>0</v>
          </cell>
        </row>
        <row r="686">
          <cell r="A686">
            <v>685</v>
          </cell>
          <cell r="B686" t="str">
            <v>Schreibtischlampe</v>
          </cell>
          <cell r="C686">
            <v>0</v>
          </cell>
        </row>
        <row r="687">
          <cell r="A687">
            <v>686</v>
          </cell>
          <cell r="B687" t="str">
            <v>Schreibtischlampe</v>
          </cell>
          <cell r="C687">
            <v>0</v>
          </cell>
        </row>
        <row r="688">
          <cell r="A688">
            <v>687</v>
          </cell>
          <cell r="B688" t="str">
            <v>Schreibtischlampe</v>
          </cell>
          <cell r="C688">
            <v>0</v>
          </cell>
        </row>
        <row r="689">
          <cell r="A689">
            <v>688</v>
          </cell>
          <cell r="B689" t="str">
            <v>Schreibtischlampe</v>
          </cell>
          <cell r="C689">
            <v>0</v>
          </cell>
        </row>
        <row r="690">
          <cell r="A690">
            <v>689</v>
          </cell>
          <cell r="B690" t="str">
            <v>Pinnwand 90x60 (Wand)</v>
          </cell>
          <cell r="C690">
            <v>0</v>
          </cell>
        </row>
        <row r="691">
          <cell r="A691">
            <v>690</v>
          </cell>
          <cell r="B691" t="str">
            <v>Pinnwand 90x60 (Wand)</v>
          </cell>
          <cell r="C691">
            <v>0</v>
          </cell>
        </row>
        <row r="692">
          <cell r="A692">
            <v>691</v>
          </cell>
          <cell r="B692" t="str">
            <v>Standpinnwand</v>
          </cell>
          <cell r="C692">
            <v>0</v>
          </cell>
        </row>
        <row r="693">
          <cell r="A693">
            <v>692</v>
          </cell>
          <cell r="B693" t="str">
            <v>Effektiv 160</v>
          </cell>
          <cell r="C693">
            <v>0</v>
          </cell>
        </row>
        <row r="694">
          <cell r="A694">
            <v>693</v>
          </cell>
          <cell r="B694" t="str">
            <v>Effektiv 160</v>
          </cell>
          <cell r="C694">
            <v>0</v>
          </cell>
        </row>
        <row r="695">
          <cell r="A695">
            <v>694</v>
          </cell>
          <cell r="B695" t="str">
            <v>Effektiv 160</v>
          </cell>
          <cell r="C695">
            <v>0</v>
          </cell>
        </row>
        <row r="696">
          <cell r="A696">
            <v>695</v>
          </cell>
          <cell r="B696" t="str">
            <v>Effektiv 160</v>
          </cell>
          <cell r="C696">
            <v>0</v>
          </cell>
        </row>
        <row r="697">
          <cell r="A697">
            <v>696</v>
          </cell>
          <cell r="B697" t="str">
            <v>17" Monitor</v>
          </cell>
          <cell r="C697" t="str">
            <v>AH01101407</v>
          </cell>
        </row>
        <row r="698">
          <cell r="A698">
            <v>697</v>
          </cell>
          <cell r="B698" t="str">
            <v>17" Monitor</v>
          </cell>
          <cell r="C698" t="str">
            <v>AC10404752</v>
          </cell>
        </row>
        <row r="699">
          <cell r="A699">
            <v>698</v>
          </cell>
          <cell r="B699" t="str">
            <v>103035 17"</v>
          </cell>
          <cell r="C699" t="str">
            <v>AC10404745</v>
          </cell>
        </row>
        <row r="700">
          <cell r="A700">
            <v>699</v>
          </cell>
          <cell r="B700" t="str">
            <v>103035 17"</v>
          </cell>
          <cell r="C700" t="str">
            <v>AC10404753</v>
          </cell>
        </row>
        <row r="701">
          <cell r="A701">
            <v>700</v>
          </cell>
          <cell r="B701" t="str">
            <v>MiniTower AMD</v>
          </cell>
          <cell r="C701">
            <v>0</v>
          </cell>
        </row>
        <row r="702">
          <cell r="A702">
            <v>701</v>
          </cell>
          <cell r="B702" t="str">
            <v>MiniTower AMD</v>
          </cell>
          <cell r="C702">
            <v>0</v>
          </cell>
        </row>
        <row r="703">
          <cell r="A703">
            <v>702</v>
          </cell>
          <cell r="B703" t="str">
            <v>MiniTower AMD</v>
          </cell>
          <cell r="C703">
            <v>0</v>
          </cell>
        </row>
        <row r="704">
          <cell r="A704">
            <v>703</v>
          </cell>
          <cell r="B704" t="str">
            <v>MiniTower AMD</v>
          </cell>
          <cell r="C704">
            <v>0</v>
          </cell>
        </row>
        <row r="705">
          <cell r="A705">
            <v>704</v>
          </cell>
          <cell r="B705" t="str">
            <v>Rollcontainer</v>
          </cell>
          <cell r="C705">
            <v>0</v>
          </cell>
        </row>
        <row r="706">
          <cell r="A706">
            <v>705</v>
          </cell>
          <cell r="B706" t="str">
            <v>Rollcontainer</v>
          </cell>
          <cell r="C706">
            <v>0</v>
          </cell>
        </row>
        <row r="707">
          <cell r="A707">
            <v>706</v>
          </cell>
          <cell r="B707" t="str">
            <v>Rollcontainer</v>
          </cell>
          <cell r="C707">
            <v>0</v>
          </cell>
        </row>
        <row r="708">
          <cell r="A708">
            <v>707</v>
          </cell>
          <cell r="B708" t="str">
            <v>Rollcontainer</v>
          </cell>
          <cell r="C708">
            <v>0</v>
          </cell>
        </row>
        <row r="709">
          <cell r="A709">
            <v>708</v>
          </cell>
          <cell r="B709" t="str">
            <v>Procent Bürodrehstuhl</v>
          </cell>
          <cell r="C709">
            <v>0</v>
          </cell>
        </row>
        <row r="710">
          <cell r="A710">
            <v>709</v>
          </cell>
          <cell r="B710" t="str">
            <v>Procent Bürodrehstuhl</v>
          </cell>
          <cell r="C710">
            <v>0</v>
          </cell>
        </row>
        <row r="711">
          <cell r="A711">
            <v>710</v>
          </cell>
          <cell r="B711" t="str">
            <v>Procent Bürodrehstuhl</v>
          </cell>
          <cell r="C711">
            <v>0</v>
          </cell>
        </row>
        <row r="712">
          <cell r="A712">
            <v>711</v>
          </cell>
          <cell r="B712" t="str">
            <v>Verksam Bürodrehstuhl</v>
          </cell>
          <cell r="C712">
            <v>0</v>
          </cell>
        </row>
        <row r="713">
          <cell r="A713">
            <v>712</v>
          </cell>
          <cell r="B713" t="str">
            <v>Whiteboard 120x90 (Wand)</v>
          </cell>
          <cell r="C713">
            <v>0</v>
          </cell>
        </row>
        <row r="714">
          <cell r="A714">
            <v>713</v>
          </cell>
          <cell r="B714" t="str">
            <v>Billy 200x80</v>
          </cell>
          <cell r="C714">
            <v>0</v>
          </cell>
        </row>
        <row r="715">
          <cell r="A715">
            <v>714</v>
          </cell>
          <cell r="B715" t="str">
            <v>Flip Chart mit Rollen</v>
          </cell>
          <cell r="C715">
            <v>0</v>
          </cell>
        </row>
        <row r="716">
          <cell r="A716">
            <v>715</v>
          </cell>
          <cell r="B716" t="str">
            <v>Flip Chart mit Rollen</v>
          </cell>
          <cell r="C716">
            <v>0</v>
          </cell>
        </row>
        <row r="717">
          <cell r="A717">
            <v>716</v>
          </cell>
          <cell r="B717" t="str">
            <v>Corras Ablagetisch</v>
          </cell>
          <cell r="C717">
            <v>0</v>
          </cell>
        </row>
        <row r="718">
          <cell r="A718">
            <v>717</v>
          </cell>
          <cell r="B718" t="str">
            <v>LaserJet 1100</v>
          </cell>
          <cell r="C718" t="str">
            <v>FRHR562673</v>
          </cell>
        </row>
        <row r="719">
          <cell r="A719">
            <v>718</v>
          </cell>
          <cell r="B719" t="str">
            <v>Jet Direkt 170X Printserver</v>
          </cell>
          <cell r="C719" t="str">
            <v>SG04551445</v>
          </cell>
        </row>
        <row r="720">
          <cell r="A720">
            <v>719</v>
          </cell>
          <cell r="B720" t="str">
            <v>Whiteboardtafel mit Rollen</v>
          </cell>
          <cell r="C720">
            <v>0</v>
          </cell>
        </row>
        <row r="721">
          <cell r="A721">
            <v>720</v>
          </cell>
          <cell r="B721" t="str">
            <v>Balkenleuchte direkt/indirekt</v>
          </cell>
          <cell r="C721">
            <v>0</v>
          </cell>
        </row>
        <row r="722">
          <cell r="A722">
            <v>721</v>
          </cell>
          <cell r="B722" t="str">
            <v>Balkenleuchte direkt/indirekt</v>
          </cell>
          <cell r="C722">
            <v>0</v>
          </cell>
        </row>
        <row r="723">
          <cell r="A723">
            <v>722</v>
          </cell>
          <cell r="B723" t="str">
            <v>Balkenleuchte direkt/indirekt</v>
          </cell>
          <cell r="C723">
            <v>0</v>
          </cell>
        </row>
        <row r="724">
          <cell r="A724">
            <v>723</v>
          </cell>
          <cell r="B724" t="str">
            <v>DL X10 Beamer</v>
          </cell>
          <cell r="C724">
            <v>0</v>
          </cell>
        </row>
        <row r="725">
          <cell r="A725">
            <v>724</v>
          </cell>
          <cell r="B725" t="str">
            <v>Balkenleuchte direkt/indirekt</v>
          </cell>
          <cell r="C725">
            <v>0</v>
          </cell>
        </row>
        <row r="726">
          <cell r="A726">
            <v>725</v>
          </cell>
          <cell r="B726" t="str">
            <v>Balkenleuchte direkt/indirekt</v>
          </cell>
          <cell r="C726">
            <v>0</v>
          </cell>
        </row>
        <row r="727">
          <cell r="A727">
            <v>726</v>
          </cell>
          <cell r="B727" t="str">
            <v>Balkenleuchte direkt/indirekt</v>
          </cell>
          <cell r="C727">
            <v>0</v>
          </cell>
        </row>
        <row r="728">
          <cell r="A728">
            <v>727</v>
          </cell>
          <cell r="B728" t="str">
            <v>Effektiv 160</v>
          </cell>
          <cell r="C728">
            <v>0</v>
          </cell>
        </row>
        <row r="729">
          <cell r="A729">
            <v>728</v>
          </cell>
          <cell r="B729" t="str">
            <v>Effektiv 160</v>
          </cell>
          <cell r="C729">
            <v>0</v>
          </cell>
        </row>
        <row r="730">
          <cell r="A730">
            <v>729</v>
          </cell>
          <cell r="B730" t="str">
            <v>Effektiv 160</v>
          </cell>
          <cell r="C730">
            <v>0</v>
          </cell>
        </row>
        <row r="731">
          <cell r="A731">
            <v>730</v>
          </cell>
          <cell r="B731" t="str">
            <v>Effektiv 160</v>
          </cell>
          <cell r="C731">
            <v>0</v>
          </cell>
        </row>
        <row r="732">
          <cell r="A732">
            <v>731</v>
          </cell>
          <cell r="B732" t="str">
            <v>Effektiv 160</v>
          </cell>
          <cell r="C732">
            <v>0</v>
          </cell>
        </row>
        <row r="733">
          <cell r="A733">
            <v>732</v>
          </cell>
          <cell r="B733" t="str">
            <v>Effektiv 160</v>
          </cell>
          <cell r="C733">
            <v>0</v>
          </cell>
        </row>
        <row r="734">
          <cell r="A734">
            <v>733</v>
          </cell>
          <cell r="B734" t="str">
            <v>Effektiv 160</v>
          </cell>
          <cell r="C734">
            <v>0</v>
          </cell>
        </row>
        <row r="735">
          <cell r="A735">
            <v>734</v>
          </cell>
          <cell r="B735" t="str">
            <v>MiniTower AMD</v>
          </cell>
          <cell r="C735">
            <v>0</v>
          </cell>
        </row>
        <row r="736">
          <cell r="A736">
            <v>735</v>
          </cell>
          <cell r="B736" t="str">
            <v>MiniTower AMD</v>
          </cell>
          <cell r="C736">
            <v>0</v>
          </cell>
        </row>
        <row r="737">
          <cell r="A737">
            <v>736</v>
          </cell>
          <cell r="B737" t="str">
            <v>MiniTower AMD</v>
          </cell>
          <cell r="C737">
            <v>0</v>
          </cell>
        </row>
        <row r="738">
          <cell r="A738">
            <v>737</v>
          </cell>
          <cell r="B738" t="str">
            <v>MiniTower AMD</v>
          </cell>
          <cell r="C738">
            <v>0</v>
          </cell>
        </row>
        <row r="739">
          <cell r="A739">
            <v>738</v>
          </cell>
          <cell r="B739" t="str">
            <v>MiniTower AMD</v>
          </cell>
          <cell r="C739">
            <v>0</v>
          </cell>
        </row>
        <row r="740">
          <cell r="A740">
            <v>739</v>
          </cell>
          <cell r="B740" t="str">
            <v>MiniTower AMD</v>
          </cell>
          <cell r="C740">
            <v>0</v>
          </cell>
        </row>
        <row r="741">
          <cell r="A741">
            <v>740</v>
          </cell>
          <cell r="B741" t="str">
            <v>MiniTower AMD</v>
          </cell>
          <cell r="C741">
            <v>0</v>
          </cell>
        </row>
        <row r="742">
          <cell r="A742">
            <v>741</v>
          </cell>
          <cell r="B742" t="str">
            <v>MiniTower AMD</v>
          </cell>
          <cell r="C742">
            <v>0</v>
          </cell>
        </row>
        <row r="743">
          <cell r="A743">
            <v>742</v>
          </cell>
          <cell r="B743" t="str">
            <v>MiniTower AMD</v>
          </cell>
          <cell r="C743">
            <v>0</v>
          </cell>
        </row>
        <row r="744">
          <cell r="A744">
            <v>743</v>
          </cell>
          <cell r="B744" t="str">
            <v>MiniTower AMD</v>
          </cell>
          <cell r="C744">
            <v>0</v>
          </cell>
        </row>
        <row r="745">
          <cell r="A745">
            <v>744</v>
          </cell>
          <cell r="B745" t="str">
            <v>MiniTower AMD</v>
          </cell>
          <cell r="C745">
            <v>0</v>
          </cell>
        </row>
        <row r="746">
          <cell r="A746">
            <v>745</v>
          </cell>
          <cell r="B746" t="str">
            <v>MiniTower AMD</v>
          </cell>
          <cell r="C746">
            <v>0</v>
          </cell>
        </row>
        <row r="747">
          <cell r="A747">
            <v>746</v>
          </cell>
          <cell r="B747" t="str">
            <v>MiniTower AMD</v>
          </cell>
          <cell r="C747">
            <v>0</v>
          </cell>
        </row>
        <row r="748">
          <cell r="A748">
            <v>747</v>
          </cell>
          <cell r="B748" t="str">
            <v>17" Monitor</v>
          </cell>
          <cell r="C748" t="str">
            <v>AH09100534</v>
          </cell>
        </row>
        <row r="749">
          <cell r="A749">
            <v>748</v>
          </cell>
          <cell r="B749" t="str">
            <v>17" Monitor</v>
          </cell>
          <cell r="C749" t="str">
            <v>AH09100605</v>
          </cell>
        </row>
        <row r="750">
          <cell r="A750">
            <v>749</v>
          </cell>
          <cell r="B750" t="str">
            <v>103035 17"</v>
          </cell>
          <cell r="C750" t="str">
            <v>AC10404749</v>
          </cell>
        </row>
        <row r="751">
          <cell r="A751">
            <v>750</v>
          </cell>
          <cell r="B751" t="str">
            <v>17" Monitor</v>
          </cell>
          <cell r="C751" t="str">
            <v>AH09100527</v>
          </cell>
        </row>
        <row r="752">
          <cell r="A752">
            <v>751</v>
          </cell>
          <cell r="B752" t="str">
            <v>17" Monitor</v>
          </cell>
          <cell r="C752" t="str">
            <v>AH09100519</v>
          </cell>
        </row>
        <row r="753">
          <cell r="A753">
            <v>752</v>
          </cell>
          <cell r="B753" t="str">
            <v>17" Monitor</v>
          </cell>
          <cell r="C753" t="str">
            <v>AH09100532</v>
          </cell>
        </row>
        <row r="754">
          <cell r="A754">
            <v>753</v>
          </cell>
          <cell r="B754" t="str">
            <v>17" Monitor</v>
          </cell>
          <cell r="C754" t="str">
            <v>AH09100536</v>
          </cell>
        </row>
        <row r="755">
          <cell r="A755">
            <v>754</v>
          </cell>
          <cell r="B755" t="str">
            <v>17" Monitor</v>
          </cell>
          <cell r="C755" t="str">
            <v>AH09100535</v>
          </cell>
        </row>
        <row r="756">
          <cell r="A756">
            <v>755</v>
          </cell>
          <cell r="B756" t="str">
            <v>17" Monitor</v>
          </cell>
          <cell r="C756" t="str">
            <v>AH09100537</v>
          </cell>
        </row>
        <row r="757">
          <cell r="A757">
            <v>756</v>
          </cell>
          <cell r="B757" t="str">
            <v>17" Monitor</v>
          </cell>
          <cell r="C757" t="str">
            <v>AH09100538</v>
          </cell>
        </row>
        <row r="758">
          <cell r="A758">
            <v>757</v>
          </cell>
          <cell r="B758" t="str">
            <v>17" Monitor</v>
          </cell>
          <cell r="C758" t="str">
            <v>AH09100533</v>
          </cell>
        </row>
        <row r="759">
          <cell r="A759">
            <v>758</v>
          </cell>
          <cell r="B759" t="str">
            <v>17" Monitor</v>
          </cell>
          <cell r="C759" t="str">
            <v>AH09100531</v>
          </cell>
        </row>
        <row r="760">
          <cell r="A760">
            <v>759</v>
          </cell>
          <cell r="B760" t="str">
            <v>103035 17"</v>
          </cell>
          <cell r="C760" t="str">
            <v>AC10404748</v>
          </cell>
        </row>
        <row r="761">
          <cell r="A761">
            <v>760</v>
          </cell>
          <cell r="B761" t="str">
            <v>Bistrosessel</v>
          </cell>
          <cell r="C761">
            <v>0</v>
          </cell>
        </row>
        <row r="762">
          <cell r="A762">
            <v>761</v>
          </cell>
          <cell r="B762" t="str">
            <v>Gaderobenständer auf Rollen</v>
          </cell>
          <cell r="C762">
            <v>0</v>
          </cell>
        </row>
        <row r="763">
          <cell r="A763">
            <v>762</v>
          </cell>
          <cell r="B763" t="str">
            <v>Procent Bürodrehstuhl</v>
          </cell>
          <cell r="C763">
            <v>0</v>
          </cell>
        </row>
        <row r="764">
          <cell r="A764">
            <v>763</v>
          </cell>
          <cell r="B764" t="str">
            <v>Procent Bürodrehstuhl</v>
          </cell>
          <cell r="C764">
            <v>0</v>
          </cell>
        </row>
        <row r="765">
          <cell r="A765">
            <v>764</v>
          </cell>
          <cell r="B765" t="str">
            <v>Procent Bürodrehstuhl</v>
          </cell>
          <cell r="C765">
            <v>0</v>
          </cell>
        </row>
        <row r="766">
          <cell r="A766">
            <v>765</v>
          </cell>
          <cell r="B766" t="str">
            <v>Procent Bürodrehstuhl</v>
          </cell>
          <cell r="C766">
            <v>0</v>
          </cell>
        </row>
        <row r="767">
          <cell r="A767">
            <v>766</v>
          </cell>
          <cell r="B767" t="str">
            <v>Procent Bürodrehstuhl</v>
          </cell>
          <cell r="C767">
            <v>0</v>
          </cell>
        </row>
        <row r="768">
          <cell r="A768">
            <v>767</v>
          </cell>
          <cell r="B768" t="str">
            <v>Procent Bürodrehstuhl</v>
          </cell>
          <cell r="C768">
            <v>0</v>
          </cell>
        </row>
        <row r="769">
          <cell r="A769">
            <v>768</v>
          </cell>
          <cell r="B769" t="str">
            <v>Procent Bürodrehstuhl</v>
          </cell>
          <cell r="C769">
            <v>0</v>
          </cell>
        </row>
        <row r="770">
          <cell r="A770">
            <v>769</v>
          </cell>
          <cell r="B770" t="str">
            <v>Procent Bürodrehstuhl</v>
          </cell>
          <cell r="C770">
            <v>0</v>
          </cell>
        </row>
        <row r="771">
          <cell r="A771">
            <v>770</v>
          </cell>
          <cell r="B771" t="str">
            <v>Procent Bürodrehstuhl</v>
          </cell>
          <cell r="C771">
            <v>0</v>
          </cell>
        </row>
        <row r="772">
          <cell r="A772">
            <v>771</v>
          </cell>
          <cell r="B772" t="str">
            <v>Procent Bürodrehstuhl</v>
          </cell>
          <cell r="C772">
            <v>0</v>
          </cell>
        </row>
        <row r="773">
          <cell r="A773">
            <v>772</v>
          </cell>
          <cell r="B773" t="str">
            <v>Procent Bürodrehstuhl</v>
          </cell>
          <cell r="C773">
            <v>0</v>
          </cell>
        </row>
        <row r="774">
          <cell r="A774">
            <v>773</v>
          </cell>
          <cell r="B774" t="str">
            <v>Procent Bürodrehstuhl</v>
          </cell>
          <cell r="C774">
            <v>0</v>
          </cell>
        </row>
        <row r="775">
          <cell r="A775">
            <v>774</v>
          </cell>
          <cell r="B775" t="str">
            <v>Procent Bürodrehstuhl</v>
          </cell>
          <cell r="C775">
            <v>0</v>
          </cell>
        </row>
        <row r="776">
          <cell r="A776">
            <v>775</v>
          </cell>
          <cell r="B776" t="str">
            <v>Procent Bürodrehstuhl</v>
          </cell>
          <cell r="C776">
            <v>0</v>
          </cell>
        </row>
        <row r="777">
          <cell r="A777">
            <v>776</v>
          </cell>
          <cell r="B777" t="str">
            <v>Effektiv 80</v>
          </cell>
          <cell r="C777">
            <v>0</v>
          </cell>
        </row>
        <row r="778">
          <cell r="A778">
            <v>777</v>
          </cell>
          <cell r="B778" t="str">
            <v>Effektiv 160</v>
          </cell>
          <cell r="C778">
            <v>0</v>
          </cell>
        </row>
        <row r="779">
          <cell r="A779">
            <v>778</v>
          </cell>
          <cell r="B779" t="str">
            <v>Effektiv 160</v>
          </cell>
          <cell r="C779">
            <v>0</v>
          </cell>
        </row>
        <row r="780">
          <cell r="A780">
            <v>779</v>
          </cell>
          <cell r="B780" t="str">
            <v>Effektiv 80</v>
          </cell>
          <cell r="C780">
            <v>0</v>
          </cell>
        </row>
        <row r="781">
          <cell r="A781">
            <v>780</v>
          </cell>
          <cell r="B781" t="str">
            <v>Effektiv 80</v>
          </cell>
          <cell r="C781">
            <v>0</v>
          </cell>
        </row>
        <row r="782">
          <cell r="A782">
            <v>781</v>
          </cell>
          <cell r="B782" t="str">
            <v>Effektiv Eckelement</v>
          </cell>
          <cell r="C782">
            <v>0</v>
          </cell>
        </row>
        <row r="783">
          <cell r="A783">
            <v>782</v>
          </cell>
          <cell r="B783" t="str">
            <v>Rollcontainer</v>
          </cell>
          <cell r="C783">
            <v>0</v>
          </cell>
        </row>
        <row r="784">
          <cell r="A784">
            <v>783</v>
          </cell>
          <cell r="B784" t="str">
            <v>Verksam Bürodrehstuhl</v>
          </cell>
          <cell r="C784">
            <v>0</v>
          </cell>
        </row>
        <row r="785">
          <cell r="A785">
            <v>784</v>
          </cell>
          <cell r="B785" t="str">
            <v>Procent Bürodrehstuhl</v>
          </cell>
          <cell r="C785">
            <v>0</v>
          </cell>
        </row>
        <row r="786">
          <cell r="A786">
            <v>785</v>
          </cell>
          <cell r="B786" t="str">
            <v>Not Standdeckenfluter</v>
          </cell>
          <cell r="C786">
            <v>0</v>
          </cell>
        </row>
        <row r="787">
          <cell r="A787">
            <v>786</v>
          </cell>
          <cell r="B787" t="str">
            <v>Pinnwand 90x60</v>
          </cell>
          <cell r="C787">
            <v>0</v>
          </cell>
        </row>
        <row r="788">
          <cell r="A788">
            <v>787</v>
          </cell>
          <cell r="B788" t="str">
            <v>Flip Chart 3bein</v>
          </cell>
          <cell r="C788">
            <v>0</v>
          </cell>
        </row>
        <row r="789">
          <cell r="A789">
            <v>788</v>
          </cell>
          <cell r="B789" t="str">
            <v>Standventilator</v>
          </cell>
          <cell r="C789">
            <v>0</v>
          </cell>
        </row>
        <row r="790">
          <cell r="A790">
            <v>789</v>
          </cell>
          <cell r="B790" t="str">
            <v>Not Standdeckenfluter</v>
          </cell>
          <cell r="C790">
            <v>0</v>
          </cell>
        </row>
        <row r="791">
          <cell r="A791">
            <v>790</v>
          </cell>
          <cell r="B791" t="str">
            <v>Halogenstanddeckenfluter</v>
          </cell>
          <cell r="C791">
            <v>0</v>
          </cell>
        </row>
        <row r="792">
          <cell r="A792">
            <v>791</v>
          </cell>
          <cell r="B792" t="str">
            <v>17" Monitor</v>
          </cell>
          <cell r="C792" t="str">
            <v>AH01101391</v>
          </cell>
        </row>
        <row r="793">
          <cell r="A793">
            <v>792</v>
          </cell>
          <cell r="B793" t="str">
            <v>17" Monitor</v>
          </cell>
          <cell r="C793" t="str">
            <v>AH01101405</v>
          </cell>
        </row>
        <row r="794">
          <cell r="A794">
            <v>793</v>
          </cell>
          <cell r="B794" t="str">
            <v>17" Monitor</v>
          </cell>
          <cell r="C794" t="str">
            <v>AH01101406</v>
          </cell>
        </row>
        <row r="795">
          <cell r="A795">
            <v>794</v>
          </cell>
          <cell r="B795" t="str">
            <v>17" Monitor</v>
          </cell>
          <cell r="C795" t="str">
            <v>AM12101244</v>
          </cell>
        </row>
        <row r="796">
          <cell r="A796">
            <v>795</v>
          </cell>
          <cell r="B796" t="str">
            <v>Multiscan 200ES</v>
          </cell>
          <cell r="C796" t="str">
            <v>4571597</v>
          </cell>
        </row>
        <row r="797">
          <cell r="A797">
            <v>796</v>
          </cell>
          <cell r="B797" t="str">
            <v>LaserJet 6L</v>
          </cell>
          <cell r="C797">
            <v>0</v>
          </cell>
        </row>
        <row r="798">
          <cell r="A798">
            <v>797</v>
          </cell>
          <cell r="B798" t="str">
            <v>Hub Officeconnect Dual Speed 8port</v>
          </cell>
          <cell r="C798">
            <v>0</v>
          </cell>
        </row>
        <row r="799">
          <cell r="A799">
            <v>798</v>
          </cell>
          <cell r="B799" t="str">
            <v>MiniTower AMD</v>
          </cell>
          <cell r="C799">
            <v>0</v>
          </cell>
        </row>
        <row r="800">
          <cell r="A800">
            <v>799</v>
          </cell>
          <cell r="B800" t="str">
            <v>MiniTower AMD</v>
          </cell>
          <cell r="C800">
            <v>0</v>
          </cell>
        </row>
        <row r="801">
          <cell r="A801">
            <v>800</v>
          </cell>
          <cell r="B801" t="str">
            <v>MiniTower AMD</v>
          </cell>
          <cell r="C801">
            <v>0</v>
          </cell>
        </row>
        <row r="802">
          <cell r="A802">
            <v>801</v>
          </cell>
          <cell r="B802" t="str">
            <v>MiniTower AMD</v>
          </cell>
          <cell r="C802">
            <v>0</v>
          </cell>
        </row>
        <row r="803">
          <cell r="A803">
            <v>802</v>
          </cell>
          <cell r="B803" t="str">
            <v>MiniTower AMD</v>
          </cell>
          <cell r="C803">
            <v>0</v>
          </cell>
        </row>
        <row r="804">
          <cell r="A804">
            <v>803</v>
          </cell>
          <cell r="B804" t="str">
            <v>MiniTower AMD</v>
          </cell>
          <cell r="C804">
            <v>0</v>
          </cell>
        </row>
        <row r="805">
          <cell r="A805">
            <v>804</v>
          </cell>
          <cell r="B805" t="str">
            <v>EIKI Beamer</v>
          </cell>
          <cell r="C805" t="str">
            <v>G31A3037</v>
          </cell>
        </row>
        <row r="806">
          <cell r="A806">
            <v>805</v>
          </cell>
          <cell r="B806" t="str">
            <v>LC-XNB4M Beamer</v>
          </cell>
          <cell r="C806" t="str">
            <v>G31A3000</v>
          </cell>
        </row>
        <row r="807">
          <cell r="A807">
            <v>806</v>
          </cell>
          <cell r="B807" t="str">
            <v>Companion C700</v>
          </cell>
          <cell r="C807" t="str">
            <v>T3408202716</v>
          </cell>
        </row>
        <row r="808">
          <cell r="A808">
            <v>807</v>
          </cell>
          <cell r="B808" t="str">
            <v>Videokamara DR515E</v>
          </cell>
          <cell r="C808">
            <v>0</v>
          </cell>
        </row>
        <row r="809">
          <cell r="A809">
            <v>808</v>
          </cell>
          <cell r="B809" t="str">
            <v>Videostativ</v>
          </cell>
          <cell r="C809">
            <v>0</v>
          </cell>
        </row>
        <row r="810">
          <cell r="A810">
            <v>809</v>
          </cell>
          <cell r="B810" t="str">
            <v>CanoScan N1240U</v>
          </cell>
          <cell r="C810" t="str">
            <v>UYC122765</v>
          </cell>
        </row>
        <row r="811">
          <cell r="A811">
            <v>810</v>
          </cell>
          <cell r="B811" t="str">
            <v>Acer Laptop</v>
          </cell>
          <cell r="C811" t="str">
            <v>JG110027C4T</v>
          </cell>
        </row>
        <row r="812">
          <cell r="A812">
            <v>811</v>
          </cell>
          <cell r="B812" t="str">
            <v>Companion C700</v>
          </cell>
          <cell r="C812" t="str">
            <v>T3408202880</v>
          </cell>
        </row>
        <row r="813">
          <cell r="A813">
            <v>812</v>
          </cell>
          <cell r="B813" t="str">
            <v>Companion C700</v>
          </cell>
          <cell r="C813" t="str">
            <v>T3408202995</v>
          </cell>
        </row>
        <row r="814">
          <cell r="A814">
            <v>813</v>
          </cell>
          <cell r="B814" t="str">
            <v>Companion C700</v>
          </cell>
          <cell r="C814" t="str">
            <v>T3408202827</v>
          </cell>
        </row>
        <row r="815">
          <cell r="A815">
            <v>814</v>
          </cell>
          <cell r="B815" t="str">
            <v>Companion C700</v>
          </cell>
          <cell r="C815" t="str">
            <v>T3408200931</v>
          </cell>
        </row>
        <row r="816">
          <cell r="A816">
            <v>815</v>
          </cell>
          <cell r="B816" t="str">
            <v>Companion C700</v>
          </cell>
          <cell r="C816" t="str">
            <v>T3408202317</v>
          </cell>
        </row>
        <row r="817">
          <cell r="A817">
            <v>816</v>
          </cell>
          <cell r="B817" t="str">
            <v>Companion C700</v>
          </cell>
          <cell r="C817" t="str">
            <v>T3408202976</v>
          </cell>
        </row>
        <row r="818">
          <cell r="A818">
            <v>817</v>
          </cell>
          <cell r="B818" t="str">
            <v>Companion C700</v>
          </cell>
          <cell r="C818" t="str">
            <v>T3408202921</v>
          </cell>
        </row>
        <row r="819">
          <cell r="A819">
            <v>818</v>
          </cell>
          <cell r="B819" t="str">
            <v>Companion C700</v>
          </cell>
          <cell r="C819" t="str">
            <v>T3408201486</v>
          </cell>
        </row>
        <row r="820">
          <cell r="A820">
            <v>819</v>
          </cell>
          <cell r="B820" t="str">
            <v>Companion C700</v>
          </cell>
          <cell r="C820" t="str">
            <v>T3408201373</v>
          </cell>
        </row>
        <row r="821">
          <cell r="A821">
            <v>820</v>
          </cell>
          <cell r="B821" t="str">
            <v>Companion C700</v>
          </cell>
          <cell r="C821" t="str">
            <v>T3408201216</v>
          </cell>
        </row>
        <row r="822">
          <cell r="A822">
            <v>821</v>
          </cell>
          <cell r="B822" t="str">
            <v>Companion C700</v>
          </cell>
          <cell r="C822" t="str">
            <v>T3408202707</v>
          </cell>
        </row>
        <row r="823">
          <cell r="A823">
            <v>822</v>
          </cell>
          <cell r="B823" t="str">
            <v>Companion C700</v>
          </cell>
          <cell r="C823" t="str">
            <v>T3408201230</v>
          </cell>
        </row>
        <row r="824">
          <cell r="A824">
            <v>823</v>
          </cell>
          <cell r="B824" t="str">
            <v>Companion C700</v>
          </cell>
          <cell r="C824" t="str">
            <v>T3408201283</v>
          </cell>
        </row>
        <row r="825">
          <cell r="A825">
            <v>824</v>
          </cell>
          <cell r="B825" t="str">
            <v>Companion C700</v>
          </cell>
          <cell r="C825" t="str">
            <v>T3408202015</v>
          </cell>
        </row>
        <row r="826">
          <cell r="A826">
            <v>825</v>
          </cell>
          <cell r="B826" t="str">
            <v>Companion C700</v>
          </cell>
          <cell r="C826" t="str">
            <v>T3408202469</v>
          </cell>
        </row>
        <row r="827">
          <cell r="A827">
            <v>826</v>
          </cell>
          <cell r="B827" t="str">
            <v>Whiteboardtafel mit Rollen</v>
          </cell>
          <cell r="C827">
            <v>0</v>
          </cell>
        </row>
        <row r="828">
          <cell r="A828">
            <v>827</v>
          </cell>
          <cell r="B828" t="str">
            <v>Corras Ablagetisch</v>
          </cell>
          <cell r="C828">
            <v>0</v>
          </cell>
        </row>
        <row r="829">
          <cell r="A829">
            <v>828</v>
          </cell>
          <cell r="B829" t="str">
            <v>Switch 100 Mbit 16port</v>
          </cell>
          <cell r="C829">
            <v>0</v>
          </cell>
        </row>
        <row r="830">
          <cell r="A830">
            <v>829</v>
          </cell>
          <cell r="B830" t="str">
            <v>LaserJet 1200</v>
          </cell>
          <cell r="C830" t="str">
            <v>CNC2709882</v>
          </cell>
        </row>
        <row r="831">
          <cell r="A831">
            <v>830</v>
          </cell>
          <cell r="B831" t="str">
            <v>Jet Direkt 170X Printserver</v>
          </cell>
          <cell r="C831" t="str">
            <v>SG03933244</v>
          </cell>
        </row>
        <row r="832">
          <cell r="A832">
            <v>831</v>
          </cell>
          <cell r="B832" t="str">
            <v>Flip Chart mit Rollen</v>
          </cell>
          <cell r="C832">
            <v>0</v>
          </cell>
        </row>
        <row r="833">
          <cell r="A833">
            <v>832</v>
          </cell>
          <cell r="B833" t="str">
            <v>Standventilator</v>
          </cell>
          <cell r="C833">
            <v>0</v>
          </cell>
        </row>
        <row r="834">
          <cell r="A834">
            <v>833</v>
          </cell>
          <cell r="B834" t="str">
            <v>Gaderobenständer auf Rollen</v>
          </cell>
          <cell r="C834">
            <v>0</v>
          </cell>
        </row>
        <row r="835">
          <cell r="A835">
            <v>834</v>
          </cell>
          <cell r="B835" t="str">
            <v>Effektiv 160</v>
          </cell>
          <cell r="C835">
            <v>0</v>
          </cell>
        </row>
        <row r="836">
          <cell r="A836">
            <v>835</v>
          </cell>
          <cell r="B836" t="str">
            <v>Effektiv 80</v>
          </cell>
          <cell r="C836">
            <v>0</v>
          </cell>
        </row>
        <row r="837">
          <cell r="A837">
            <v>836</v>
          </cell>
          <cell r="B837" t="str">
            <v>Effektiv 160</v>
          </cell>
          <cell r="C837">
            <v>0</v>
          </cell>
        </row>
        <row r="838">
          <cell r="A838">
            <v>837</v>
          </cell>
          <cell r="B838" t="str">
            <v>Effektiv 160</v>
          </cell>
          <cell r="C838">
            <v>0</v>
          </cell>
        </row>
        <row r="839">
          <cell r="A839">
            <v>838</v>
          </cell>
          <cell r="B839" t="str">
            <v>Effektiv 160</v>
          </cell>
          <cell r="C839">
            <v>0</v>
          </cell>
        </row>
        <row r="840">
          <cell r="A840">
            <v>839</v>
          </cell>
          <cell r="B840" t="str">
            <v>Effektiv 160</v>
          </cell>
          <cell r="C840">
            <v>0</v>
          </cell>
        </row>
        <row r="841">
          <cell r="A841">
            <v>840</v>
          </cell>
          <cell r="B841" t="str">
            <v>Effektiv 80</v>
          </cell>
          <cell r="C841">
            <v>0</v>
          </cell>
        </row>
        <row r="842">
          <cell r="A842">
            <v>841</v>
          </cell>
          <cell r="B842" t="str">
            <v>MiniTower AMD</v>
          </cell>
          <cell r="C842">
            <v>0</v>
          </cell>
        </row>
        <row r="843">
          <cell r="A843">
            <v>842</v>
          </cell>
          <cell r="B843" t="str">
            <v>MiniTower AMD</v>
          </cell>
          <cell r="C843">
            <v>0</v>
          </cell>
        </row>
        <row r="844">
          <cell r="A844">
            <v>843</v>
          </cell>
          <cell r="B844" t="str">
            <v>MiniTower AMD</v>
          </cell>
          <cell r="C844">
            <v>0</v>
          </cell>
        </row>
        <row r="845">
          <cell r="A845">
            <v>844</v>
          </cell>
          <cell r="B845" t="str">
            <v>MiniTower AMD</v>
          </cell>
          <cell r="C845">
            <v>0</v>
          </cell>
        </row>
        <row r="846">
          <cell r="A846">
            <v>845</v>
          </cell>
          <cell r="B846" t="str">
            <v>MiniTower AMD</v>
          </cell>
          <cell r="C846">
            <v>0</v>
          </cell>
        </row>
        <row r="847">
          <cell r="A847">
            <v>846</v>
          </cell>
          <cell r="B847" t="str">
            <v>MiniTower AMD</v>
          </cell>
          <cell r="C847">
            <v>0</v>
          </cell>
        </row>
        <row r="848">
          <cell r="A848">
            <v>847</v>
          </cell>
          <cell r="B848" t="str">
            <v>MiniTower AMD</v>
          </cell>
          <cell r="C848">
            <v>0</v>
          </cell>
        </row>
        <row r="849">
          <cell r="A849">
            <v>848</v>
          </cell>
          <cell r="B849" t="str">
            <v>MiniTower AMD</v>
          </cell>
          <cell r="C849">
            <v>0</v>
          </cell>
        </row>
        <row r="850">
          <cell r="A850">
            <v>849</v>
          </cell>
          <cell r="B850" t="str">
            <v>MiniTower AMD</v>
          </cell>
          <cell r="C850">
            <v>0</v>
          </cell>
        </row>
        <row r="851">
          <cell r="A851">
            <v>850</v>
          </cell>
          <cell r="B851" t="str">
            <v>MiniTower AMD</v>
          </cell>
          <cell r="C851">
            <v>0</v>
          </cell>
        </row>
        <row r="852">
          <cell r="A852">
            <v>851</v>
          </cell>
          <cell r="B852" t="str">
            <v>MiniTower AMD</v>
          </cell>
          <cell r="C852">
            <v>0</v>
          </cell>
        </row>
        <row r="853">
          <cell r="A853">
            <v>852</v>
          </cell>
          <cell r="B853" t="str">
            <v>17" Monitor</v>
          </cell>
          <cell r="C853" t="str">
            <v>AC10100048</v>
          </cell>
        </row>
        <row r="854">
          <cell r="A854">
            <v>853</v>
          </cell>
          <cell r="B854" t="str">
            <v>17" Monitor</v>
          </cell>
          <cell r="C854" t="str">
            <v>AC11100551</v>
          </cell>
        </row>
        <row r="855">
          <cell r="A855">
            <v>854</v>
          </cell>
          <cell r="B855" t="str">
            <v>17" Monitor</v>
          </cell>
          <cell r="C855" t="str">
            <v>AH01101365</v>
          </cell>
        </row>
        <row r="856">
          <cell r="A856">
            <v>855</v>
          </cell>
          <cell r="B856" t="str">
            <v>17" Monitor</v>
          </cell>
          <cell r="C856" t="str">
            <v>AL19401928</v>
          </cell>
        </row>
        <row r="857">
          <cell r="A857">
            <v>856</v>
          </cell>
          <cell r="B857" t="str">
            <v>17" Monitor</v>
          </cell>
          <cell r="C857" t="str">
            <v>AL19401924</v>
          </cell>
        </row>
        <row r="858">
          <cell r="A858">
            <v>857</v>
          </cell>
          <cell r="B858" t="str">
            <v>17" Monitor</v>
          </cell>
          <cell r="C858" t="str">
            <v>AH01101526</v>
          </cell>
        </row>
        <row r="859">
          <cell r="A859">
            <v>858</v>
          </cell>
          <cell r="B859" t="str">
            <v>17" Monitor</v>
          </cell>
          <cell r="C859" t="str">
            <v>AC11100700</v>
          </cell>
        </row>
        <row r="860">
          <cell r="A860">
            <v>859</v>
          </cell>
          <cell r="B860" t="str">
            <v>17" Monitor</v>
          </cell>
          <cell r="C860" t="str">
            <v>AC11100550</v>
          </cell>
        </row>
        <row r="861">
          <cell r="A861">
            <v>860</v>
          </cell>
          <cell r="B861" t="str">
            <v>17" Monitor</v>
          </cell>
          <cell r="C861" t="str">
            <v>AC10100044</v>
          </cell>
        </row>
        <row r="862">
          <cell r="A862">
            <v>861</v>
          </cell>
          <cell r="B862" t="str">
            <v>17" Monitor</v>
          </cell>
          <cell r="C862" t="str">
            <v>AC10100047</v>
          </cell>
        </row>
        <row r="863">
          <cell r="A863">
            <v>862</v>
          </cell>
          <cell r="B863" t="str">
            <v>17" Monitor</v>
          </cell>
          <cell r="C863" t="str">
            <v>AC11100698</v>
          </cell>
        </row>
        <row r="864">
          <cell r="A864">
            <v>863</v>
          </cell>
          <cell r="B864" t="str">
            <v>Procent Bürodrehstuhl</v>
          </cell>
          <cell r="C864">
            <v>0</v>
          </cell>
        </row>
        <row r="865">
          <cell r="A865">
            <v>864</v>
          </cell>
          <cell r="B865" t="str">
            <v>Procent Bürodrehstuhl</v>
          </cell>
          <cell r="C865">
            <v>0</v>
          </cell>
        </row>
        <row r="866">
          <cell r="A866">
            <v>865</v>
          </cell>
          <cell r="B866" t="str">
            <v>Procent Bürodrehstuhl</v>
          </cell>
          <cell r="C866">
            <v>0</v>
          </cell>
        </row>
        <row r="867">
          <cell r="A867">
            <v>866</v>
          </cell>
          <cell r="B867" t="str">
            <v>Procent Bürodrehstuhl</v>
          </cell>
          <cell r="C867">
            <v>0</v>
          </cell>
        </row>
        <row r="868">
          <cell r="A868">
            <v>867</v>
          </cell>
          <cell r="B868" t="str">
            <v>Procent Bürodrehstuhl</v>
          </cell>
          <cell r="C868">
            <v>0</v>
          </cell>
        </row>
        <row r="869">
          <cell r="A869">
            <v>868</v>
          </cell>
          <cell r="B869" t="str">
            <v>Procent Bürodrehstuhl</v>
          </cell>
          <cell r="C869">
            <v>0</v>
          </cell>
        </row>
        <row r="870">
          <cell r="A870">
            <v>869</v>
          </cell>
          <cell r="B870" t="str">
            <v>Procent Bürodrehstuhl</v>
          </cell>
          <cell r="C870">
            <v>0</v>
          </cell>
        </row>
        <row r="871">
          <cell r="A871">
            <v>870</v>
          </cell>
          <cell r="B871" t="str">
            <v>Procent Bürodrehstuhl</v>
          </cell>
          <cell r="C871">
            <v>0</v>
          </cell>
        </row>
        <row r="872">
          <cell r="A872">
            <v>871</v>
          </cell>
          <cell r="B872" t="str">
            <v>Procent Bürodrehstuhl</v>
          </cell>
          <cell r="C872">
            <v>0</v>
          </cell>
        </row>
        <row r="873">
          <cell r="A873">
            <v>872</v>
          </cell>
          <cell r="B873" t="str">
            <v>Procent Bürodrehstuhl</v>
          </cell>
          <cell r="C873">
            <v>0</v>
          </cell>
        </row>
        <row r="874">
          <cell r="A874">
            <v>873</v>
          </cell>
          <cell r="B874" t="str">
            <v>Procent Bürodrehstuhl</v>
          </cell>
          <cell r="C874">
            <v>0</v>
          </cell>
        </row>
        <row r="875">
          <cell r="A875">
            <v>874</v>
          </cell>
          <cell r="B875" t="str">
            <v>Halogendeckfluter</v>
          </cell>
          <cell r="C875">
            <v>0</v>
          </cell>
        </row>
        <row r="876">
          <cell r="A876">
            <v>875</v>
          </cell>
          <cell r="B876" t="str">
            <v>DL X10 Beamer</v>
          </cell>
          <cell r="C876">
            <v>0</v>
          </cell>
        </row>
        <row r="877">
          <cell r="A877">
            <v>876</v>
          </cell>
          <cell r="B877" t="str">
            <v>Davis Beamer Deckenhalterung</v>
          </cell>
          <cell r="C877">
            <v>0</v>
          </cell>
        </row>
        <row r="878">
          <cell r="A878">
            <v>877</v>
          </cell>
          <cell r="B878" t="str">
            <v>Schrank 2türig versperrbar</v>
          </cell>
          <cell r="C878">
            <v>0</v>
          </cell>
        </row>
        <row r="879">
          <cell r="A879">
            <v>878</v>
          </cell>
          <cell r="B879" t="str">
            <v>Schrank 2türig versperrbar</v>
          </cell>
          <cell r="C879">
            <v>0</v>
          </cell>
        </row>
        <row r="880">
          <cell r="A880">
            <v>879</v>
          </cell>
          <cell r="B880" t="str">
            <v>Flip Chart mit Rollen</v>
          </cell>
          <cell r="C880">
            <v>0</v>
          </cell>
        </row>
        <row r="881">
          <cell r="A881">
            <v>880</v>
          </cell>
          <cell r="B881" t="str">
            <v>Standventilator</v>
          </cell>
          <cell r="C881">
            <v>0</v>
          </cell>
        </row>
        <row r="882">
          <cell r="A882">
            <v>881</v>
          </cell>
          <cell r="B882" t="str">
            <v>Whiteboardtafel mit Rollen</v>
          </cell>
          <cell r="C882">
            <v>0</v>
          </cell>
        </row>
        <row r="883">
          <cell r="A883">
            <v>882</v>
          </cell>
          <cell r="B883" t="str">
            <v>Corras Ablagetisch</v>
          </cell>
          <cell r="C883">
            <v>0</v>
          </cell>
        </row>
        <row r="884">
          <cell r="A884">
            <v>883</v>
          </cell>
          <cell r="B884" t="str">
            <v>Hub Officeconnect 16C</v>
          </cell>
          <cell r="C884">
            <v>0</v>
          </cell>
        </row>
        <row r="885">
          <cell r="A885">
            <v>884</v>
          </cell>
          <cell r="B885" t="str">
            <v>Klapptisch</v>
          </cell>
          <cell r="C885">
            <v>0</v>
          </cell>
        </row>
        <row r="886">
          <cell r="A886">
            <v>885</v>
          </cell>
          <cell r="B886" t="str">
            <v>Beamerleinwand 2x2m</v>
          </cell>
          <cell r="C886">
            <v>0</v>
          </cell>
        </row>
        <row r="887">
          <cell r="A887">
            <v>886</v>
          </cell>
          <cell r="B887" t="str">
            <v>Rollcontainer</v>
          </cell>
          <cell r="C887">
            <v>0</v>
          </cell>
        </row>
        <row r="888">
          <cell r="A888">
            <v>887</v>
          </cell>
          <cell r="B888" t="str">
            <v>LaserJet 1200</v>
          </cell>
          <cell r="C888" t="str">
            <v>CNBF554950</v>
          </cell>
        </row>
        <row r="889">
          <cell r="A889">
            <v>888</v>
          </cell>
          <cell r="B889" t="str">
            <v>Jet Direkt 170X Printserver</v>
          </cell>
          <cell r="C889" t="str">
            <v>SG02930811</v>
          </cell>
        </row>
        <row r="890">
          <cell r="A890">
            <v>889</v>
          </cell>
          <cell r="B890" t="str">
            <v>Effektiv 160</v>
          </cell>
          <cell r="C890">
            <v>0</v>
          </cell>
        </row>
        <row r="891">
          <cell r="A891">
            <v>890</v>
          </cell>
          <cell r="B891" t="str">
            <v>Effektiv 80</v>
          </cell>
          <cell r="C891">
            <v>0</v>
          </cell>
        </row>
        <row r="892">
          <cell r="A892">
            <v>891</v>
          </cell>
          <cell r="B892" t="str">
            <v>Effektiv 80</v>
          </cell>
          <cell r="C892">
            <v>0</v>
          </cell>
        </row>
        <row r="893">
          <cell r="A893">
            <v>892</v>
          </cell>
          <cell r="B893" t="str">
            <v>Effektiv 160</v>
          </cell>
          <cell r="C893">
            <v>0</v>
          </cell>
        </row>
        <row r="894">
          <cell r="A894">
            <v>893</v>
          </cell>
          <cell r="B894" t="str">
            <v>Effektiv 160</v>
          </cell>
          <cell r="C894">
            <v>0</v>
          </cell>
        </row>
        <row r="895">
          <cell r="A895">
            <v>894</v>
          </cell>
          <cell r="B895" t="str">
            <v>Effektiv 160</v>
          </cell>
          <cell r="C895">
            <v>0</v>
          </cell>
        </row>
        <row r="896">
          <cell r="A896">
            <v>895</v>
          </cell>
          <cell r="B896" t="str">
            <v>Effektiv 160</v>
          </cell>
          <cell r="C896">
            <v>0</v>
          </cell>
        </row>
        <row r="897">
          <cell r="A897">
            <v>896</v>
          </cell>
          <cell r="B897" t="str">
            <v>Effektiv 80</v>
          </cell>
          <cell r="C897">
            <v>0</v>
          </cell>
        </row>
        <row r="898">
          <cell r="A898">
            <v>897</v>
          </cell>
          <cell r="B898" t="str">
            <v>Klapptisch</v>
          </cell>
          <cell r="C898">
            <v>0</v>
          </cell>
        </row>
        <row r="899">
          <cell r="A899">
            <v>898</v>
          </cell>
          <cell r="B899" t="str">
            <v>Effektiv 160</v>
          </cell>
          <cell r="C899">
            <v>0</v>
          </cell>
        </row>
        <row r="900">
          <cell r="A900">
            <v>899</v>
          </cell>
          <cell r="B900" t="str">
            <v>Effektiv 160</v>
          </cell>
          <cell r="C900">
            <v>0</v>
          </cell>
        </row>
        <row r="901">
          <cell r="A901">
            <v>900</v>
          </cell>
          <cell r="B901" t="str">
            <v>Effektiv 160</v>
          </cell>
          <cell r="C901">
            <v>0</v>
          </cell>
        </row>
        <row r="902">
          <cell r="A902">
            <v>901</v>
          </cell>
          <cell r="B902" t="str">
            <v>Effektiv 160</v>
          </cell>
          <cell r="C902">
            <v>0</v>
          </cell>
        </row>
        <row r="903">
          <cell r="A903">
            <v>902</v>
          </cell>
          <cell r="B903" t="str">
            <v>Standard 120x80</v>
          </cell>
          <cell r="C903">
            <v>0</v>
          </cell>
        </row>
        <row r="904">
          <cell r="A904">
            <v>903</v>
          </cell>
          <cell r="B904" t="str">
            <v>Standard 80x80</v>
          </cell>
          <cell r="C904">
            <v>0</v>
          </cell>
        </row>
        <row r="905">
          <cell r="A905">
            <v>904</v>
          </cell>
          <cell r="B905" t="str">
            <v>MiniTower AMD</v>
          </cell>
          <cell r="C905">
            <v>0</v>
          </cell>
        </row>
        <row r="906">
          <cell r="A906">
            <v>905</v>
          </cell>
          <cell r="B906" t="str">
            <v>MiniTower AMD</v>
          </cell>
          <cell r="C906">
            <v>0</v>
          </cell>
        </row>
        <row r="907">
          <cell r="A907">
            <v>906</v>
          </cell>
          <cell r="B907" t="str">
            <v>MiniTower AMD</v>
          </cell>
          <cell r="C907">
            <v>0</v>
          </cell>
        </row>
        <row r="908">
          <cell r="A908">
            <v>907</v>
          </cell>
          <cell r="B908" t="str">
            <v>MiniTower AMD</v>
          </cell>
          <cell r="C908">
            <v>0</v>
          </cell>
        </row>
        <row r="909">
          <cell r="A909">
            <v>908</v>
          </cell>
          <cell r="B909" t="str">
            <v>MiniTower AMD</v>
          </cell>
          <cell r="C909">
            <v>0</v>
          </cell>
        </row>
        <row r="910">
          <cell r="A910">
            <v>909</v>
          </cell>
          <cell r="B910" t="str">
            <v>MiniTower AMD</v>
          </cell>
          <cell r="C910">
            <v>0</v>
          </cell>
        </row>
        <row r="911">
          <cell r="A911">
            <v>910</v>
          </cell>
          <cell r="B911" t="str">
            <v>MiniTower AMD</v>
          </cell>
          <cell r="C911">
            <v>0</v>
          </cell>
        </row>
        <row r="912">
          <cell r="A912">
            <v>911</v>
          </cell>
          <cell r="B912" t="str">
            <v>MiniTower AMD</v>
          </cell>
          <cell r="C912">
            <v>0</v>
          </cell>
        </row>
        <row r="913">
          <cell r="A913">
            <v>912</v>
          </cell>
          <cell r="B913" t="str">
            <v>MiniTower AMD</v>
          </cell>
          <cell r="C913">
            <v>0</v>
          </cell>
        </row>
        <row r="914">
          <cell r="A914">
            <v>913</v>
          </cell>
          <cell r="B914" t="str">
            <v>MiniTower AMD</v>
          </cell>
          <cell r="C914">
            <v>0</v>
          </cell>
        </row>
        <row r="915">
          <cell r="A915">
            <v>914</v>
          </cell>
          <cell r="B915" t="str">
            <v>MiniTower AMD</v>
          </cell>
          <cell r="C915">
            <v>0</v>
          </cell>
        </row>
        <row r="916">
          <cell r="A916">
            <v>915</v>
          </cell>
          <cell r="B916" t="str">
            <v>17" Monitor</v>
          </cell>
          <cell r="C916" t="str">
            <v>AL28400017</v>
          </cell>
        </row>
        <row r="917">
          <cell r="A917">
            <v>916</v>
          </cell>
          <cell r="B917" t="str">
            <v>17" Monitor</v>
          </cell>
          <cell r="C917" t="str">
            <v>AL16401557</v>
          </cell>
        </row>
        <row r="918">
          <cell r="A918">
            <v>917</v>
          </cell>
          <cell r="B918" t="str">
            <v>17" Monitor</v>
          </cell>
          <cell r="C918" t="str">
            <v>AL19401925</v>
          </cell>
        </row>
        <row r="919">
          <cell r="A919">
            <v>918</v>
          </cell>
          <cell r="B919" t="str">
            <v>17" Monitor</v>
          </cell>
          <cell r="C919" t="str">
            <v>AC17103704</v>
          </cell>
        </row>
        <row r="920">
          <cell r="A920">
            <v>919</v>
          </cell>
          <cell r="B920" t="str">
            <v>17" Monitor</v>
          </cell>
          <cell r="C920" t="str">
            <v>AC11100555</v>
          </cell>
        </row>
        <row r="921">
          <cell r="A921">
            <v>920</v>
          </cell>
          <cell r="B921" t="str">
            <v>17" Monitor</v>
          </cell>
          <cell r="C921" t="str">
            <v>AH09100528</v>
          </cell>
        </row>
        <row r="922">
          <cell r="A922">
            <v>921</v>
          </cell>
          <cell r="B922" t="str">
            <v>15" Monitor</v>
          </cell>
          <cell r="C922" t="str">
            <v>AC11100545</v>
          </cell>
        </row>
        <row r="923">
          <cell r="A923">
            <v>922</v>
          </cell>
          <cell r="B923" t="str">
            <v>17" Monitor</v>
          </cell>
          <cell r="C923" t="str">
            <v>AL11401194</v>
          </cell>
        </row>
        <row r="924">
          <cell r="A924">
            <v>923</v>
          </cell>
          <cell r="B924" t="str">
            <v>17" Monitor</v>
          </cell>
          <cell r="C924" t="str">
            <v>AC11100695</v>
          </cell>
        </row>
        <row r="925">
          <cell r="A925">
            <v>924</v>
          </cell>
          <cell r="B925" t="str">
            <v>17" Monitor</v>
          </cell>
          <cell r="C925" t="str">
            <v>AL19401921</v>
          </cell>
        </row>
        <row r="926">
          <cell r="A926">
            <v>925</v>
          </cell>
          <cell r="B926" t="str">
            <v>17" Monitor</v>
          </cell>
          <cell r="C926" t="str">
            <v>AL20411328</v>
          </cell>
        </row>
        <row r="927">
          <cell r="A927">
            <v>926</v>
          </cell>
          <cell r="B927" t="str">
            <v>Halogendeckfluter</v>
          </cell>
          <cell r="C927">
            <v>0</v>
          </cell>
        </row>
        <row r="928">
          <cell r="A928">
            <v>927</v>
          </cell>
          <cell r="B928" t="str">
            <v>DL X10 Beamer</v>
          </cell>
          <cell r="C928">
            <v>0</v>
          </cell>
        </row>
        <row r="929">
          <cell r="A929">
            <v>928</v>
          </cell>
          <cell r="B929" t="str">
            <v>Davis Beamer Deckenhalterung</v>
          </cell>
          <cell r="C929">
            <v>0</v>
          </cell>
        </row>
        <row r="930">
          <cell r="A930">
            <v>929</v>
          </cell>
          <cell r="B930" t="str">
            <v>Verksam Bürodrehstuhl</v>
          </cell>
          <cell r="C930">
            <v>0</v>
          </cell>
        </row>
        <row r="931">
          <cell r="A931">
            <v>930</v>
          </cell>
          <cell r="B931" t="str">
            <v>Procent Bürodrehstuhl</v>
          </cell>
          <cell r="C931">
            <v>0</v>
          </cell>
        </row>
        <row r="932">
          <cell r="A932">
            <v>931</v>
          </cell>
          <cell r="B932" t="str">
            <v>Procent Bürodrehstuhl</v>
          </cell>
          <cell r="C932">
            <v>0</v>
          </cell>
        </row>
        <row r="933">
          <cell r="A933">
            <v>932</v>
          </cell>
          <cell r="B933" t="str">
            <v>Procent Bürodrehstuhl</v>
          </cell>
          <cell r="C933">
            <v>0</v>
          </cell>
        </row>
        <row r="934">
          <cell r="A934">
            <v>933</v>
          </cell>
          <cell r="B934" t="str">
            <v>Procent Bürodrehstuhl</v>
          </cell>
          <cell r="C934">
            <v>0</v>
          </cell>
        </row>
        <row r="935">
          <cell r="A935">
            <v>934</v>
          </cell>
          <cell r="B935" t="str">
            <v>Procent Bürodrehstuhl</v>
          </cell>
          <cell r="C935">
            <v>0</v>
          </cell>
        </row>
        <row r="936">
          <cell r="A936">
            <v>935</v>
          </cell>
          <cell r="B936" t="str">
            <v>Procent Bürodrehstuhl</v>
          </cell>
          <cell r="C936">
            <v>0</v>
          </cell>
        </row>
        <row r="937">
          <cell r="A937">
            <v>936</v>
          </cell>
          <cell r="B937" t="str">
            <v>Procent Bürodrehstuhl</v>
          </cell>
          <cell r="C937">
            <v>0</v>
          </cell>
        </row>
        <row r="938">
          <cell r="A938">
            <v>937</v>
          </cell>
          <cell r="B938" t="str">
            <v>Procent Bürodrehstuhl</v>
          </cell>
          <cell r="C938">
            <v>0</v>
          </cell>
        </row>
        <row r="939">
          <cell r="A939">
            <v>938</v>
          </cell>
          <cell r="B939" t="str">
            <v>Procent Bürodrehstuhl</v>
          </cell>
          <cell r="C939">
            <v>0</v>
          </cell>
        </row>
        <row r="940">
          <cell r="A940">
            <v>939</v>
          </cell>
          <cell r="B940" t="str">
            <v>Procent Bürodrehstuhl</v>
          </cell>
          <cell r="C940">
            <v>0</v>
          </cell>
        </row>
        <row r="941">
          <cell r="A941">
            <v>940</v>
          </cell>
          <cell r="B941" t="str">
            <v>Procent Bürodrehstuhl</v>
          </cell>
          <cell r="C941">
            <v>0</v>
          </cell>
        </row>
        <row r="942">
          <cell r="A942">
            <v>941</v>
          </cell>
          <cell r="B942" t="str">
            <v>Procent Bürodrehstuhl</v>
          </cell>
          <cell r="C942">
            <v>0</v>
          </cell>
        </row>
        <row r="943">
          <cell r="A943">
            <v>942</v>
          </cell>
          <cell r="B943" t="str">
            <v>Procent Bürodrehstuhl</v>
          </cell>
          <cell r="C943">
            <v>0</v>
          </cell>
        </row>
        <row r="944">
          <cell r="A944">
            <v>943</v>
          </cell>
          <cell r="B944" t="str">
            <v>Procent Bürodrehstuhl</v>
          </cell>
          <cell r="C944">
            <v>0</v>
          </cell>
        </row>
        <row r="945">
          <cell r="A945">
            <v>944</v>
          </cell>
          <cell r="B945" t="str">
            <v>Procent Bürodrehstuhl</v>
          </cell>
          <cell r="C945">
            <v>0</v>
          </cell>
        </row>
        <row r="946">
          <cell r="A946">
            <v>945</v>
          </cell>
          <cell r="B946" t="str">
            <v>Billy 200x80</v>
          </cell>
          <cell r="C946">
            <v>0</v>
          </cell>
        </row>
        <row r="947">
          <cell r="A947">
            <v>946</v>
          </cell>
          <cell r="B947" t="str">
            <v>Billy 200x80</v>
          </cell>
          <cell r="C947">
            <v>0</v>
          </cell>
        </row>
        <row r="948">
          <cell r="A948">
            <v>947</v>
          </cell>
          <cell r="B948" t="str">
            <v>Rollcontainer</v>
          </cell>
          <cell r="C948">
            <v>0</v>
          </cell>
        </row>
        <row r="949">
          <cell r="A949">
            <v>948</v>
          </cell>
          <cell r="B949" t="str">
            <v>Rollcontainer</v>
          </cell>
          <cell r="C949">
            <v>0</v>
          </cell>
        </row>
        <row r="950">
          <cell r="A950">
            <v>949</v>
          </cell>
          <cell r="B950" t="str">
            <v>Effektiv 160</v>
          </cell>
          <cell r="C950">
            <v>0</v>
          </cell>
        </row>
        <row r="951">
          <cell r="A951">
            <v>950</v>
          </cell>
          <cell r="B951" t="str">
            <v>Effektiv 160</v>
          </cell>
          <cell r="C951">
            <v>0</v>
          </cell>
        </row>
        <row r="952">
          <cell r="A952">
            <v>951</v>
          </cell>
          <cell r="B952" t="str">
            <v>Pinnwand 90x60 (Wand)</v>
          </cell>
          <cell r="C952">
            <v>0</v>
          </cell>
        </row>
        <row r="953">
          <cell r="A953">
            <v>952</v>
          </cell>
          <cell r="B953" t="str">
            <v>Pinnwand 90x60 (Wand)</v>
          </cell>
          <cell r="C953">
            <v>0</v>
          </cell>
        </row>
        <row r="954">
          <cell r="A954">
            <v>953</v>
          </cell>
          <cell r="B954" t="str">
            <v>15" TFT Flatscreen</v>
          </cell>
          <cell r="C954" t="str">
            <v>GH15H4KRA19299K</v>
          </cell>
        </row>
        <row r="955">
          <cell r="A955">
            <v>954</v>
          </cell>
          <cell r="B955" t="str">
            <v>ST20 Systemtelefon</v>
          </cell>
          <cell r="C955" t="str">
            <v>179282</v>
          </cell>
        </row>
        <row r="956">
          <cell r="A956">
            <v>955</v>
          </cell>
          <cell r="B956" t="str">
            <v>Gigaset 4010 Funktelefon</v>
          </cell>
          <cell r="C956">
            <v>0</v>
          </cell>
        </row>
        <row r="957">
          <cell r="A957">
            <v>956</v>
          </cell>
          <cell r="B957" t="str">
            <v>A3 Anrufbeantworter</v>
          </cell>
          <cell r="C957">
            <v>0</v>
          </cell>
        </row>
        <row r="958">
          <cell r="A958">
            <v>957</v>
          </cell>
          <cell r="B958" t="str">
            <v>DeskTop Intell</v>
          </cell>
          <cell r="C958">
            <v>0</v>
          </cell>
        </row>
        <row r="959">
          <cell r="A959">
            <v>958</v>
          </cell>
          <cell r="B959" t="str">
            <v>DeskTop Intell</v>
          </cell>
          <cell r="C959">
            <v>0</v>
          </cell>
        </row>
        <row r="960">
          <cell r="A960">
            <v>959</v>
          </cell>
          <cell r="B960" t="str">
            <v>17" Monitor</v>
          </cell>
          <cell r="C960" t="str">
            <v>AC12100560</v>
          </cell>
        </row>
        <row r="961">
          <cell r="A961">
            <v>960</v>
          </cell>
          <cell r="B961" t="str">
            <v>L-11 Wireless Accesspoint</v>
          </cell>
          <cell r="C961" t="str">
            <v>8059403508</v>
          </cell>
        </row>
        <row r="962">
          <cell r="A962">
            <v>961</v>
          </cell>
          <cell r="B962" t="str">
            <v>Procent Bürodrehstuhl</v>
          </cell>
          <cell r="C962">
            <v>0</v>
          </cell>
        </row>
        <row r="963">
          <cell r="A963">
            <v>962</v>
          </cell>
          <cell r="B963" t="str">
            <v>Procent Bürodrehstuhl</v>
          </cell>
          <cell r="C963">
            <v>0</v>
          </cell>
        </row>
        <row r="964">
          <cell r="A964">
            <v>963</v>
          </cell>
          <cell r="B964" t="str">
            <v>DeskTop Intell</v>
          </cell>
          <cell r="C964">
            <v>0</v>
          </cell>
        </row>
        <row r="965">
          <cell r="A965">
            <v>964</v>
          </cell>
          <cell r="B965" t="str">
            <v>DeskTop Intell</v>
          </cell>
          <cell r="C965">
            <v>0</v>
          </cell>
        </row>
        <row r="966">
          <cell r="A966">
            <v>965</v>
          </cell>
          <cell r="B966" t="str">
            <v>DeskTop Intell</v>
          </cell>
          <cell r="C966">
            <v>0</v>
          </cell>
        </row>
        <row r="967">
          <cell r="A967">
            <v>966</v>
          </cell>
          <cell r="B967" t="str">
            <v>17" Monitor</v>
          </cell>
          <cell r="C967" t="str">
            <v>AL28401101</v>
          </cell>
        </row>
        <row r="968">
          <cell r="A968">
            <v>967</v>
          </cell>
          <cell r="B968" t="str">
            <v>CanoScan N1240U</v>
          </cell>
          <cell r="C968" t="str">
            <v>UYL129950</v>
          </cell>
        </row>
        <row r="969">
          <cell r="A969">
            <v>968</v>
          </cell>
          <cell r="B969" t="str">
            <v>15" TFT Flatscreen</v>
          </cell>
          <cell r="C969" t="str">
            <v>GH15H4KRA19463L</v>
          </cell>
        </row>
        <row r="970">
          <cell r="A970">
            <v>969</v>
          </cell>
          <cell r="B970" t="str">
            <v>15" TFT Flatscreen</v>
          </cell>
          <cell r="C970" t="str">
            <v>GH15H4KRA19304K</v>
          </cell>
        </row>
        <row r="971">
          <cell r="A971">
            <v>970</v>
          </cell>
          <cell r="B971" t="str">
            <v>15" TFT Flatscreen</v>
          </cell>
          <cell r="C971" t="str">
            <v>19296L</v>
          </cell>
        </row>
        <row r="972">
          <cell r="A972">
            <v>971</v>
          </cell>
          <cell r="B972" t="str">
            <v>15" TFT Flatscreen</v>
          </cell>
          <cell r="C972" t="str">
            <v>19321R</v>
          </cell>
        </row>
        <row r="973">
          <cell r="A973">
            <v>972</v>
          </cell>
          <cell r="B973" t="str">
            <v>Webcam TU-Fun</v>
          </cell>
          <cell r="C973">
            <v>0</v>
          </cell>
        </row>
        <row r="974">
          <cell r="A974">
            <v>973</v>
          </cell>
          <cell r="B974" t="str">
            <v>Webcam TU-Fun</v>
          </cell>
          <cell r="C974">
            <v>0</v>
          </cell>
        </row>
        <row r="975">
          <cell r="A975">
            <v>974</v>
          </cell>
          <cell r="B975" t="str">
            <v>DeskTop Intell</v>
          </cell>
          <cell r="C975">
            <v>0</v>
          </cell>
        </row>
        <row r="976">
          <cell r="A976">
            <v>975</v>
          </cell>
          <cell r="B976" t="str">
            <v>DeskTop Intell</v>
          </cell>
          <cell r="C976">
            <v>0</v>
          </cell>
        </row>
        <row r="977">
          <cell r="A977">
            <v>976</v>
          </cell>
          <cell r="B977" t="str">
            <v>DeskTop Intell</v>
          </cell>
          <cell r="C977">
            <v>0</v>
          </cell>
        </row>
        <row r="978">
          <cell r="A978">
            <v>977</v>
          </cell>
          <cell r="B978" t="str">
            <v>Procent Bürodrehstuhl</v>
          </cell>
          <cell r="C978">
            <v>0</v>
          </cell>
        </row>
        <row r="979">
          <cell r="A979">
            <v>978</v>
          </cell>
          <cell r="B979" t="str">
            <v>Procent Bürodrehstuhl</v>
          </cell>
          <cell r="C979">
            <v>0</v>
          </cell>
        </row>
        <row r="980">
          <cell r="A980">
            <v>979</v>
          </cell>
          <cell r="B980" t="str">
            <v>Procent Bürodrehstuhl</v>
          </cell>
          <cell r="C980">
            <v>0</v>
          </cell>
        </row>
        <row r="981">
          <cell r="A981">
            <v>980</v>
          </cell>
          <cell r="B981" t="str">
            <v>Procent Bürodrehstuhl</v>
          </cell>
          <cell r="C981">
            <v>0</v>
          </cell>
        </row>
        <row r="982">
          <cell r="A982">
            <v>981</v>
          </cell>
          <cell r="B982" t="str">
            <v>Kleeblatt-Tisch</v>
          </cell>
          <cell r="C982">
            <v>0</v>
          </cell>
        </row>
        <row r="983">
          <cell r="A983">
            <v>982</v>
          </cell>
          <cell r="B983" t="str">
            <v>Kleeblatt-Tisch</v>
          </cell>
          <cell r="C983">
            <v>0</v>
          </cell>
        </row>
        <row r="984">
          <cell r="A984">
            <v>983</v>
          </cell>
          <cell r="B984" t="str">
            <v>DeskTop Intell</v>
          </cell>
          <cell r="C984">
            <v>0</v>
          </cell>
        </row>
        <row r="985">
          <cell r="A985">
            <v>984</v>
          </cell>
          <cell r="B985" t="str">
            <v>DeskTop Intell</v>
          </cell>
          <cell r="C985">
            <v>0</v>
          </cell>
        </row>
        <row r="986">
          <cell r="A986">
            <v>985</v>
          </cell>
          <cell r="B986" t="str">
            <v>DeskTop Intell</v>
          </cell>
          <cell r="C986">
            <v>0</v>
          </cell>
        </row>
        <row r="987">
          <cell r="A987">
            <v>986</v>
          </cell>
          <cell r="B987" t="str">
            <v>DeskTop Intell</v>
          </cell>
          <cell r="C987">
            <v>0</v>
          </cell>
        </row>
        <row r="988">
          <cell r="A988">
            <v>987</v>
          </cell>
          <cell r="B988" t="str">
            <v>15" TFT Flatscreen</v>
          </cell>
          <cell r="C988" t="str">
            <v>19329B</v>
          </cell>
        </row>
        <row r="989">
          <cell r="A989">
            <v>988</v>
          </cell>
          <cell r="B989" t="str">
            <v>15" TFT Flatscreen</v>
          </cell>
          <cell r="C989" t="str">
            <v>19311M</v>
          </cell>
        </row>
        <row r="990">
          <cell r="A990">
            <v>989</v>
          </cell>
          <cell r="B990" t="str">
            <v>15" TFT Flatscreen</v>
          </cell>
          <cell r="C990" t="str">
            <v>19314L</v>
          </cell>
        </row>
        <row r="991">
          <cell r="A991">
            <v>990</v>
          </cell>
          <cell r="B991" t="str">
            <v>15" TFT Flatscreen</v>
          </cell>
          <cell r="C991" t="str">
            <v>19315T</v>
          </cell>
        </row>
        <row r="992">
          <cell r="A992">
            <v>991</v>
          </cell>
          <cell r="B992" t="str">
            <v>Webcam TU-Fun</v>
          </cell>
          <cell r="C992">
            <v>0</v>
          </cell>
        </row>
        <row r="993">
          <cell r="A993">
            <v>992</v>
          </cell>
          <cell r="B993" t="str">
            <v>Webcam TU-Fun</v>
          </cell>
          <cell r="C993">
            <v>0</v>
          </cell>
        </row>
        <row r="994">
          <cell r="A994">
            <v>993</v>
          </cell>
          <cell r="B994" t="str">
            <v>Webcam TU-Fun</v>
          </cell>
          <cell r="C994">
            <v>0</v>
          </cell>
        </row>
        <row r="995">
          <cell r="A995">
            <v>994</v>
          </cell>
          <cell r="B995" t="str">
            <v>Webcam TU-Fun</v>
          </cell>
          <cell r="C995">
            <v>0</v>
          </cell>
        </row>
        <row r="996">
          <cell r="A996">
            <v>995</v>
          </cell>
          <cell r="B996" t="str">
            <v>Procent Bürodrehstuhl</v>
          </cell>
          <cell r="C996">
            <v>0</v>
          </cell>
        </row>
        <row r="997">
          <cell r="A997">
            <v>996</v>
          </cell>
          <cell r="B997" t="str">
            <v>Procent Bürodrehstuhl</v>
          </cell>
          <cell r="C997">
            <v>0</v>
          </cell>
        </row>
        <row r="998">
          <cell r="A998">
            <v>997</v>
          </cell>
          <cell r="B998" t="str">
            <v>Procent Bürodrehstuhl</v>
          </cell>
          <cell r="C998">
            <v>0</v>
          </cell>
        </row>
        <row r="999">
          <cell r="A999">
            <v>998</v>
          </cell>
          <cell r="B999" t="str">
            <v>Procent Bürodrehstuhl</v>
          </cell>
          <cell r="C999">
            <v>0</v>
          </cell>
        </row>
        <row r="1000">
          <cell r="A1000">
            <v>999</v>
          </cell>
          <cell r="B1000" t="str">
            <v>Kleeblatt-Tisch</v>
          </cell>
          <cell r="C1000">
            <v>0</v>
          </cell>
        </row>
        <row r="1001">
          <cell r="A1001">
            <v>1000</v>
          </cell>
          <cell r="B1001" t="str">
            <v>DeskTop Intell</v>
          </cell>
          <cell r="C1001">
            <v>0</v>
          </cell>
        </row>
        <row r="1002">
          <cell r="A1002">
            <v>1001</v>
          </cell>
          <cell r="B1002" t="str">
            <v>DeskTop Intell</v>
          </cell>
          <cell r="C1002">
            <v>0</v>
          </cell>
        </row>
        <row r="1003">
          <cell r="A1003">
            <v>1002</v>
          </cell>
          <cell r="B1003" t="str">
            <v>DeskTop Intell</v>
          </cell>
          <cell r="C1003">
            <v>0</v>
          </cell>
        </row>
        <row r="1004">
          <cell r="A1004">
            <v>1003</v>
          </cell>
          <cell r="B1004" t="str">
            <v>DeskTop Intell</v>
          </cell>
          <cell r="C1004">
            <v>0</v>
          </cell>
        </row>
        <row r="1005">
          <cell r="A1005">
            <v>1004</v>
          </cell>
          <cell r="B1005" t="str">
            <v>15" TFT Flatscreen</v>
          </cell>
          <cell r="C1005" t="str">
            <v>19324M</v>
          </cell>
        </row>
        <row r="1006">
          <cell r="A1006">
            <v>1005</v>
          </cell>
          <cell r="B1006" t="str">
            <v>15" TFT Flatscreen</v>
          </cell>
          <cell r="C1006" t="str">
            <v>19300U</v>
          </cell>
        </row>
        <row r="1007">
          <cell r="A1007">
            <v>1006</v>
          </cell>
          <cell r="B1007" t="str">
            <v>15" TFT Flatscreen</v>
          </cell>
          <cell r="C1007" t="str">
            <v>19301L</v>
          </cell>
        </row>
        <row r="1008">
          <cell r="A1008">
            <v>1007</v>
          </cell>
          <cell r="B1008" t="str">
            <v>15" TFT Flatscreen</v>
          </cell>
          <cell r="C1008" t="str">
            <v>19310J</v>
          </cell>
        </row>
        <row r="1009">
          <cell r="A1009">
            <v>1008</v>
          </cell>
          <cell r="B1009" t="str">
            <v>Webcam TU-Fun</v>
          </cell>
          <cell r="C1009">
            <v>0</v>
          </cell>
        </row>
        <row r="1010">
          <cell r="A1010">
            <v>1009</v>
          </cell>
          <cell r="B1010" t="str">
            <v>Webcam TU-Fun</v>
          </cell>
          <cell r="C1010">
            <v>0</v>
          </cell>
        </row>
        <row r="1011">
          <cell r="A1011">
            <v>1010</v>
          </cell>
          <cell r="B1011" t="str">
            <v>Webcam TU-Fun</v>
          </cell>
          <cell r="C1011">
            <v>0</v>
          </cell>
        </row>
        <row r="1012">
          <cell r="A1012">
            <v>1011</v>
          </cell>
          <cell r="B1012" t="str">
            <v>Webcam TU-Fun</v>
          </cell>
          <cell r="C1012">
            <v>0</v>
          </cell>
        </row>
        <row r="1013">
          <cell r="A1013">
            <v>1012</v>
          </cell>
          <cell r="B1013" t="str">
            <v>Procent Bürodrehstuhl</v>
          </cell>
          <cell r="C1013">
            <v>0</v>
          </cell>
        </row>
        <row r="1014">
          <cell r="A1014">
            <v>1013</v>
          </cell>
          <cell r="B1014" t="str">
            <v>Procent Bürodrehstuhl</v>
          </cell>
          <cell r="C1014">
            <v>0</v>
          </cell>
        </row>
        <row r="1015">
          <cell r="A1015">
            <v>1014</v>
          </cell>
          <cell r="B1015" t="str">
            <v>Procent Bürodrehstuhl</v>
          </cell>
          <cell r="C1015">
            <v>0</v>
          </cell>
        </row>
        <row r="1016">
          <cell r="A1016">
            <v>1015</v>
          </cell>
          <cell r="B1016" t="str">
            <v>Procent Bürodrehstuhl</v>
          </cell>
          <cell r="C1016">
            <v>0</v>
          </cell>
        </row>
        <row r="1017">
          <cell r="A1017">
            <v>1016</v>
          </cell>
          <cell r="B1017" t="str">
            <v>Kleeblatt-Tisch</v>
          </cell>
          <cell r="C1017">
            <v>0</v>
          </cell>
        </row>
        <row r="1018">
          <cell r="A1018">
            <v>1017</v>
          </cell>
          <cell r="B1018" t="str">
            <v>15" TFT Flatscreen</v>
          </cell>
          <cell r="C1018" t="str">
            <v>19330X</v>
          </cell>
        </row>
        <row r="1019">
          <cell r="A1019">
            <v>1018</v>
          </cell>
          <cell r="B1019" t="str">
            <v>15" TFT Flatscreen</v>
          </cell>
          <cell r="C1019" t="str">
            <v>19295U</v>
          </cell>
        </row>
        <row r="1020">
          <cell r="A1020">
            <v>1019</v>
          </cell>
          <cell r="B1020" t="str">
            <v>15" TFT Flatscreen</v>
          </cell>
          <cell r="C1020" t="str">
            <v>19309D</v>
          </cell>
        </row>
        <row r="1021">
          <cell r="A1021">
            <v>1020</v>
          </cell>
          <cell r="B1021" t="str">
            <v>15" TFT Flatscreen</v>
          </cell>
          <cell r="C1021" t="str">
            <v>19919Y</v>
          </cell>
        </row>
        <row r="1022">
          <cell r="A1022">
            <v>1021</v>
          </cell>
          <cell r="B1022" t="str">
            <v>Webcam TU-Fun</v>
          </cell>
          <cell r="C1022">
            <v>0</v>
          </cell>
        </row>
        <row r="1023">
          <cell r="A1023">
            <v>1022</v>
          </cell>
          <cell r="B1023" t="str">
            <v>Webcam TU-Fun</v>
          </cell>
          <cell r="C1023">
            <v>0</v>
          </cell>
        </row>
        <row r="1024">
          <cell r="A1024">
            <v>1023</v>
          </cell>
          <cell r="B1024" t="str">
            <v>Webcam TU-Fun</v>
          </cell>
          <cell r="C1024">
            <v>0</v>
          </cell>
        </row>
        <row r="1025">
          <cell r="A1025">
            <v>1024</v>
          </cell>
          <cell r="B1025" t="str">
            <v>Webcam TU-Fun</v>
          </cell>
          <cell r="C1025">
            <v>0</v>
          </cell>
        </row>
        <row r="1026">
          <cell r="A1026">
            <v>1025</v>
          </cell>
          <cell r="B1026" t="str">
            <v>DeskTop Intell</v>
          </cell>
          <cell r="C1026">
            <v>0</v>
          </cell>
        </row>
        <row r="1027">
          <cell r="A1027">
            <v>1026</v>
          </cell>
          <cell r="B1027" t="str">
            <v>DeskTop Intell</v>
          </cell>
          <cell r="C1027">
            <v>0</v>
          </cell>
        </row>
        <row r="1028">
          <cell r="A1028">
            <v>1027</v>
          </cell>
          <cell r="B1028" t="str">
            <v>DeskTop Intell</v>
          </cell>
          <cell r="C1028">
            <v>0</v>
          </cell>
        </row>
        <row r="1029">
          <cell r="A1029">
            <v>1028</v>
          </cell>
          <cell r="B1029" t="str">
            <v>DeskTop Intell</v>
          </cell>
          <cell r="C1029">
            <v>0</v>
          </cell>
        </row>
        <row r="1030">
          <cell r="A1030">
            <v>1029</v>
          </cell>
          <cell r="B1030" t="str">
            <v>Procent Bürodrehstuhl</v>
          </cell>
          <cell r="C1030">
            <v>0</v>
          </cell>
        </row>
        <row r="1031">
          <cell r="A1031">
            <v>1030</v>
          </cell>
          <cell r="B1031" t="str">
            <v>Procent Bürodrehstuhl</v>
          </cell>
          <cell r="C1031">
            <v>0</v>
          </cell>
        </row>
        <row r="1032">
          <cell r="A1032">
            <v>1031</v>
          </cell>
          <cell r="B1032" t="str">
            <v>Procent Bürodrehstuhl</v>
          </cell>
          <cell r="C1032">
            <v>0</v>
          </cell>
        </row>
        <row r="1033">
          <cell r="A1033">
            <v>1032</v>
          </cell>
          <cell r="B1033" t="str">
            <v>Procent Bürodrehstuhl</v>
          </cell>
          <cell r="C1033">
            <v>0</v>
          </cell>
        </row>
        <row r="1034">
          <cell r="A1034">
            <v>1033</v>
          </cell>
          <cell r="B1034" t="str">
            <v>Kleeblatt-Tisch</v>
          </cell>
          <cell r="C1034">
            <v>0</v>
          </cell>
        </row>
        <row r="1035">
          <cell r="A1035">
            <v>1034</v>
          </cell>
          <cell r="B1035" t="str">
            <v>15" TFT Flatscreen</v>
          </cell>
          <cell r="C1035" t="str">
            <v>19306X</v>
          </cell>
        </row>
        <row r="1036">
          <cell r="A1036">
            <v>1035</v>
          </cell>
          <cell r="B1036" t="str">
            <v>15" TFT Flatscreen</v>
          </cell>
          <cell r="C1036" t="str">
            <v>19305Z</v>
          </cell>
        </row>
        <row r="1037">
          <cell r="A1037">
            <v>1036</v>
          </cell>
          <cell r="B1037" t="str">
            <v>15" TFT Flatscreen</v>
          </cell>
          <cell r="C1037" t="str">
            <v>19320F</v>
          </cell>
        </row>
        <row r="1038">
          <cell r="A1038">
            <v>1037</v>
          </cell>
          <cell r="B1038" t="str">
            <v>15" TFT Flatscreen</v>
          </cell>
          <cell r="C1038" t="str">
            <v>19294W</v>
          </cell>
        </row>
        <row r="1039">
          <cell r="A1039">
            <v>1038</v>
          </cell>
          <cell r="B1039" t="str">
            <v>Webcam TU-Fun</v>
          </cell>
          <cell r="C1039">
            <v>0</v>
          </cell>
        </row>
        <row r="1040">
          <cell r="A1040">
            <v>1039</v>
          </cell>
          <cell r="B1040" t="str">
            <v>Webcam TU-Fun</v>
          </cell>
          <cell r="C1040">
            <v>0</v>
          </cell>
        </row>
        <row r="1041">
          <cell r="A1041">
            <v>1040</v>
          </cell>
          <cell r="B1041" t="str">
            <v>Webcam TU-Fun</v>
          </cell>
          <cell r="C1041">
            <v>0</v>
          </cell>
        </row>
        <row r="1042">
          <cell r="A1042">
            <v>1041</v>
          </cell>
          <cell r="B1042" t="str">
            <v>Webcam TU-Fun</v>
          </cell>
          <cell r="C1042">
            <v>0</v>
          </cell>
        </row>
        <row r="1043">
          <cell r="A1043">
            <v>1042</v>
          </cell>
          <cell r="B1043" t="str">
            <v>DeskTop Intell</v>
          </cell>
          <cell r="C1043">
            <v>0</v>
          </cell>
        </row>
        <row r="1044">
          <cell r="A1044">
            <v>1043</v>
          </cell>
          <cell r="B1044" t="str">
            <v>DeskTop Intell</v>
          </cell>
          <cell r="C1044">
            <v>0</v>
          </cell>
        </row>
        <row r="1045">
          <cell r="A1045">
            <v>1044</v>
          </cell>
          <cell r="B1045" t="str">
            <v>DeskTop Intell</v>
          </cell>
          <cell r="C1045">
            <v>0</v>
          </cell>
        </row>
        <row r="1046">
          <cell r="A1046">
            <v>1045</v>
          </cell>
          <cell r="B1046" t="str">
            <v>Procent Bürodrehstuhl</v>
          </cell>
          <cell r="C1046">
            <v>0</v>
          </cell>
        </row>
        <row r="1047">
          <cell r="A1047">
            <v>1046</v>
          </cell>
          <cell r="B1047" t="str">
            <v>Procent Bürodrehstuhl</v>
          </cell>
          <cell r="C1047">
            <v>0</v>
          </cell>
        </row>
        <row r="1048">
          <cell r="A1048">
            <v>1047</v>
          </cell>
          <cell r="B1048" t="str">
            <v>Procent Bürodrehstuhl</v>
          </cell>
          <cell r="C1048">
            <v>0</v>
          </cell>
        </row>
        <row r="1049">
          <cell r="A1049">
            <v>1048</v>
          </cell>
          <cell r="B1049" t="str">
            <v>Procent Bürodrehstuhl</v>
          </cell>
          <cell r="C1049">
            <v>0</v>
          </cell>
        </row>
        <row r="1050">
          <cell r="A1050">
            <v>1049</v>
          </cell>
          <cell r="B1050" t="str">
            <v>Kleeblatt-Tisch</v>
          </cell>
          <cell r="C1050">
            <v>0</v>
          </cell>
        </row>
        <row r="1051">
          <cell r="A1051">
            <v>1050</v>
          </cell>
          <cell r="B1051" t="str">
            <v>15" TFT Flatscreen</v>
          </cell>
          <cell r="C1051" t="str">
            <v>118010M</v>
          </cell>
        </row>
        <row r="1052">
          <cell r="A1052">
            <v>1051</v>
          </cell>
          <cell r="B1052" t="str">
            <v>15" TFT Flatscreen</v>
          </cell>
          <cell r="C1052" t="str">
            <v>118025U</v>
          </cell>
        </row>
        <row r="1053">
          <cell r="A1053">
            <v>1052</v>
          </cell>
          <cell r="B1053" t="str">
            <v>15" TFT Flatscreen</v>
          </cell>
          <cell r="C1053" t="str">
            <v>118021H</v>
          </cell>
        </row>
        <row r="1054">
          <cell r="A1054">
            <v>1053</v>
          </cell>
          <cell r="B1054" t="str">
            <v>15" TFT Flatscreen</v>
          </cell>
          <cell r="C1054" t="str">
            <v>118019A</v>
          </cell>
        </row>
        <row r="1055">
          <cell r="A1055">
            <v>1054</v>
          </cell>
          <cell r="B1055" t="str">
            <v>Webcam TU-Fun</v>
          </cell>
          <cell r="C1055">
            <v>0</v>
          </cell>
        </row>
        <row r="1056">
          <cell r="A1056">
            <v>1055</v>
          </cell>
          <cell r="B1056" t="str">
            <v>Webcam TU-Fun</v>
          </cell>
          <cell r="C1056">
            <v>0</v>
          </cell>
        </row>
        <row r="1057">
          <cell r="A1057">
            <v>1056</v>
          </cell>
          <cell r="B1057" t="str">
            <v>Webcam TU-Fun</v>
          </cell>
          <cell r="C1057">
            <v>0</v>
          </cell>
        </row>
        <row r="1058">
          <cell r="A1058">
            <v>1057</v>
          </cell>
          <cell r="B1058" t="str">
            <v>Webcam TU-Fun</v>
          </cell>
          <cell r="C1058">
            <v>0</v>
          </cell>
        </row>
        <row r="1059">
          <cell r="A1059">
            <v>1058</v>
          </cell>
          <cell r="B1059" t="str">
            <v>CanoScan N1240U</v>
          </cell>
          <cell r="C1059" t="str">
            <v>UYL130209</v>
          </cell>
        </row>
        <row r="1060">
          <cell r="A1060">
            <v>1059</v>
          </cell>
          <cell r="B1060" t="str">
            <v>CanoScan N1240U</v>
          </cell>
          <cell r="C1060" t="str">
            <v>UYL130208</v>
          </cell>
        </row>
        <row r="1061">
          <cell r="A1061">
            <v>1060</v>
          </cell>
          <cell r="B1061" t="str">
            <v>DeskTop Intell</v>
          </cell>
          <cell r="C1061">
            <v>0</v>
          </cell>
        </row>
        <row r="1062">
          <cell r="A1062">
            <v>1061</v>
          </cell>
          <cell r="B1062" t="str">
            <v>DeskTop Intell</v>
          </cell>
          <cell r="C1062">
            <v>0</v>
          </cell>
        </row>
        <row r="1063">
          <cell r="A1063">
            <v>1062</v>
          </cell>
          <cell r="B1063" t="str">
            <v>DeskTop Intell</v>
          </cell>
          <cell r="C1063">
            <v>0</v>
          </cell>
        </row>
        <row r="1064">
          <cell r="A1064">
            <v>1063</v>
          </cell>
          <cell r="B1064" t="str">
            <v>Procent Bürodrehstuhl</v>
          </cell>
          <cell r="C1064">
            <v>0</v>
          </cell>
        </row>
        <row r="1065">
          <cell r="A1065">
            <v>1064</v>
          </cell>
          <cell r="B1065" t="str">
            <v>Procent Bürodrehstuhl</v>
          </cell>
          <cell r="C1065">
            <v>0</v>
          </cell>
        </row>
        <row r="1066">
          <cell r="A1066">
            <v>1065</v>
          </cell>
          <cell r="B1066" t="str">
            <v>Procent Bürodrehstuhl</v>
          </cell>
          <cell r="C1066">
            <v>0</v>
          </cell>
        </row>
        <row r="1067">
          <cell r="A1067">
            <v>1066</v>
          </cell>
          <cell r="B1067" t="str">
            <v>Procent Bürodrehstuhl</v>
          </cell>
          <cell r="C1067">
            <v>0</v>
          </cell>
        </row>
        <row r="1068">
          <cell r="A1068">
            <v>1067</v>
          </cell>
          <cell r="B1068" t="str">
            <v>LaserJet 2200 DTN</v>
          </cell>
          <cell r="C1068" t="str">
            <v>CNHRB31047</v>
          </cell>
        </row>
        <row r="1069">
          <cell r="A1069">
            <v>1068</v>
          </cell>
          <cell r="B1069" t="str">
            <v>Photosmart 1315</v>
          </cell>
          <cell r="C1069" t="str">
            <v>MY22K141N6</v>
          </cell>
        </row>
        <row r="1070">
          <cell r="A1070">
            <v>1069</v>
          </cell>
          <cell r="B1070" t="str">
            <v>Jet Direkt 175X Printserver</v>
          </cell>
          <cell r="C1070" t="str">
            <v>SG20421092</v>
          </cell>
        </row>
        <row r="1071">
          <cell r="A1071">
            <v>1070</v>
          </cell>
          <cell r="B1071" t="str">
            <v>Office Jet K80 Fax</v>
          </cell>
          <cell r="C1071" t="str">
            <v>MY22D62WV</v>
          </cell>
        </row>
        <row r="1072">
          <cell r="A1072">
            <v>1071</v>
          </cell>
          <cell r="B1072" t="str">
            <v>TM-T88II Bondrucker</v>
          </cell>
          <cell r="C1072" t="str">
            <v>DTUK504317</v>
          </cell>
        </row>
        <row r="1073">
          <cell r="A1073">
            <v>1072</v>
          </cell>
          <cell r="B1073" t="str">
            <v>15" TFT Flatscreen</v>
          </cell>
          <cell r="C1073" t="str">
            <v>19418T</v>
          </cell>
        </row>
        <row r="1074">
          <cell r="A1074">
            <v>1073</v>
          </cell>
          <cell r="B1074" t="str">
            <v>15" TFT Flatscreen</v>
          </cell>
          <cell r="C1074" t="str">
            <v>19376K</v>
          </cell>
        </row>
        <row r="1075">
          <cell r="A1075">
            <v>1074</v>
          </cell>
          <cell r="B1075" t="str">
            <v>Empfangstheke</v>
          </cell>
          <cell r="C1075">
            <v>0</v>
          </cell>
        </row>
        <row r="1076">
          <cell r="A1076">
            <v>1075</v>
          </cell>
          <cell r="B1076" t="str">
            <v>CE-700-1 Kassa</v>
          </cell>
          <cell r="C1076" t="str">
            <v>0403586</v>
          </cell>
        </row>
        <row r="1077">
          <cell r="A1077">
            <v>1076</v>
          </cell>
          <cell r="B1077" t="str">
            <v>Procent Bürodrehstuhl</v>
          </cell>
          <cell r="C1077">
            <v>0</v>
          </cell>
        </row>
        <row r="1078">
          <cell r="A1078">
            <v>1077</v>
          </cell>
          <cell r="B1078" t="str">
            <v>Procent Bürodrehstuhl</v>
          </cell>
          <cell r="C1078">
            <v>0</v>
          </cell>
        </row>
        <row r="1079">
          <cell r="A1079">
            <v>1078</v>
          </cell>
          <cell r="B1079" t="str">
            <v>TV</v>
          </cell>
          <cell r="C1079" t="str">
            <v>PT0XC20699</v>
          </cell>
        </row>
        <row r="1080">
          <cell r="A1080">
            <v>1079</v>
          </cell>
          <cell r="B1080" t="str">
            <v>Funkkamarasystem</v>
          </cell>
          <cell r="C1080" t="str">
            <v>000200047</v>
          </cell>
        </row>
        <row r="1081">
          <cell r="A1081">
            <v>1080</v>
          </cell>
          <cell r="B1081" t="str">
            <v>Gigaset 4010 Funktelefon</v>
          </cell>
          <cell r="C1081">
            <v>0</v>
          </cell>
        </row>
        <row r="1082">
          <cell r="A1082">
            <v>1081</v>
          </cell>
          <cell r="B1082" t="str">
            <v>Rollcontainer</v>
          </cell>
          <cell r="C1082">
            <v>0</v>
          </cell>
        </row>
        <row r="1083">
          <cell r="A1083">
            <v>1082</v>
          </cell>
          <cell r="B1083" t="str">
            <v>ZipDrive 250</v>
          </cell>
          <cell r="C1083" t="str">
            <v>6JFN0982KR</v>
          </cell>
        </row>
        <row r="1084">
          <cell r="A1084">
            <v>1083</v>
          </cell>
          <cell r="B1084" t="str">
            <v>Card Reader/Writer</v>
          </cell>
          <cell r="C1084" t="str">
            <v>12604551</v>
          </cell>
        </row>
        <row r="1085">
          <cell r="A1085">
            <v>1084</v>
          </cell>
          <cell r="B1085" t="str">
            <v>Bindegerät</v>
          </cell>
          <cell r="C1085">
            <v>0</v>
          </cell>
        </row>
        <row r="1086">
          <cell r="A1086">
            <v>1085</v>
          </cell>
          <cell r="B1086" t="str">
            <v>DeskTop Intell</v>
          </cell>
          <cell r="C1086">
            <v>0</v>
          </cell>
        </row>
        <row r="1087">
          <cell r="A1087">
            <v>1086</v>
          </cell>
          <cell r="B1087" t="str">
            <v>DeskTop Intell</v>
          </cell>
          <cell r="C1087">
            <v>0</v>
          </cell>
        </row>
        <row r="1088">
          <cell r="A1088">
            <v>1087</v>
          </cell>
          <cell r="B1088" t="str">
            <v>RX-496RDS Verstärker</v>
          </cell>
          <cell r="C1088" t="str">
            <v>B330091TV</v>
          </cell>
        </row>
        <row r="1089">
          <cell r="A1089">
            <v>1088</v>
          </cell>
          <cell r="B1089" t="str">
            <v>Wandregal 3fächig</v>
          </cell>
          <cell r="C1089">
            <v>0</v>
          </cell>
        </row>
        <row r="1090">
          <cell r="A1090">
            <v>1089</v>
          </cell>
          <cell r="B1090" t="str">
            <v>Effektiv 160</v>
          </cell>
          <cell r="C1090">
            <v>0</v>
          </cell>
        </row>
        <row r="1091">
          <cell r="A1091">
            <v>1090</v>
          </cell>
          <cell r="B1091" t="str">
            <v>Effektiv 160</v>
          </cell>
          <cell r="C1091">
            <v>0</v>
          </cell>
        </row>
        <row r="1092">
          <cell r="A1092">
            <v>1091</v>
          </cell>
          <cell r="B1092" t="str">
            <v>Bistro-Tisch klein</v>
          </cell>
          <cell r="C1092">
            <v>0</v>
          </cell>
        </row>
        <row r="1093">
          <cell r="A1093">
            <v>1092</v>
          </cell>
          <cell r="B1093" t="str">
            <v>Bistro-Tisch klein</v>
          </cell>
          <cell r="C1093">
            <v>0</v>
          </cell>
        </row>
        <row r="1094">
          <cell r="A1094">
            <v>1093</v>
          </cell>
          <cell r="B1094" t="str">
            <v>Bistro-Tisch klein</v>
          </cell>
          <cell r="C1094">
            <v>0</v>
          </cell>
        </row>
        <row r="1095">
          <cell r="A1095">
            <v>1094</v>
          </cell>
          <cell r="B1095" t="str">
            <v>Bistrosessel</v>
          </cell>
          <cell r="C1095">
            <v>0</v>
          </cell>
        </row>
        <row r="1096">
          <cell r="A1096">
            <v>1095</v>
          </cell>
          <cell r="B1096" t="str">
            <v>Bistrosessel</v>
          </cell>
          <cell r="C1096">
            <v>0</v>
          </cell>
        </row>
        <row r="1097">
          <cell r="A1097">
            <v>1096</v>
          </cell>
          <cell r="B1097" t="str">
            <v>Bistrosessel</v>
          </cell>
          <cell r="C1097">
            <v>0</v>
          </cell>
        </row>
        <row r="1098">
          <cell r="A1098">
            <v>1097</v>
          </cell>
          <cell r="B1098" t="str">
            <v>Bistrosessel</v>
          </cell>
          <cell r="C1098">
            <v>0</v>
          </cell>
        </row>
        <row r="1099">
          <cell r="A1099">
            <v>1098</v>
          </cell>
          <cell r="B1099" t="str">
            <v>Bistrosessel</v>
          </cell>
          <cell r="C1099">
            <v>0</v>
          </cell>
        </row>
        <row r="1100">
          <cell r="A1100">
            <v>1099</v>
          </cell>
          <cell r="B1100" t="str">
            <v>Bistrosessel</v>
          </cell>
          <cell r="C1100">
            <v>0</v>
          </cell>
        </row>
        <row r="1101">
          <cell r="A1101">
            <v>1100</v>
          </cell>
          <cell r="B1101" t="str">
            <v>Bistrosessel</v>
          </cell>
          <cell r="C1101">
            <v>0</v>
          </cell>
        </row>
        <row r="1102">
          <cell r="A1102">
            <v>1101</v>
          </cell>
          <cell r="B1102" t="str">
            <v>Bistrosessel</v>
          </cell>
          <cell r="C1102">
            <v>0</v>
          </cell>
        </row>
        <row r="1103">
          <cell r="A1103">
            <v>1102</v>
          </cell>
          <cell r="B1103" t="str">
            <v>Bistrosessel</v>
          </cell>
          <cell r="C1103">
            <v>0</v>
          </cell>
        </row>
        <row r="1104">
          <cell r="A1104">
            <v>1103</v>
          </cell>
          <cell r="B1104" t="str">
            <v>Bistrosessel</v>
          </cell>
          <cell r="C1104">
            <v>0</v>
          </cell>
        </row>
        <row r="1105">
          <cell r="A1105">
            <v>1104</v>
          </cell>
          <cell r="B1105" t="str">
            <v>Flip Chart mit Rollen</v>
          </cell>
          <cell r="C1105">
            <v>0</v>
          </cell>
        </row>
        <row r="1106">
          <cell r="A1106">
            <v>1105</v>
          </cell>
          <cell r="B1106" t="str">
            <v>Procent Bürodrehstuhl</v>
          </cell>
          <cell r="C1106">
            <v>0</v>
          </cell>
        </row>
        <row r="1107">
          <cell r="A1107">
            <v>1106</v>
          </cell>
          <cell r="B1107" t="str">
            <v>Procent Bürodrehstuhl</v>
          </cell>
          <cell r="C1107">
            <v>0</v>
          </cell>
        </row>
        <row r="1108">
          <cell r="A1108">
            <v>1107</v>
          </cell>
          <cell r="B1108" t="str">
            <v>Procent Bürodrehstuhl</v>
          </cell>
          <cell r="C1108">
            <v>0</v>
          </cell>
        </row>
        <row r="1109">
          <cell r="A1109">
            <v>1108</v>
          </cell>
          <cell r="B1109" t="str">
            <v>Schreibtischlampe</v>
          </cell>
          <cell r="C1109">
            <v>0</v>
          </cell>
        </row>
        <row r="1110">
          <cell r="A1110">
            <v>1109</v>
          </cell>
          <cell r="B1110" t="str">
            <v>17" Monitor</v>
          </cell>
          <cell r="C1110" t="str">
            <v>AL19401926</v>
          </cell>
        </row>
        <row r="1111">
          <cell r="A1111">
            <v>1110</v>
          </cell>
          <cell r="B1111" t="str">
            <v>Kundenstopper</v>
          </cell>
          <cell r="C1111">
            <v>0</v>
          </cell>
        </row>
        <row r="1112">
          <cell r="A1112">
            <v>1111</v>
          </cell>
          <cell r="B1112" t="str">
            <v>Geschirrspüler</v>
          </cell>
          <cell r="C1112">
            <v>0</v>
          </cell>
        </row>
        <row r="1113">
          <cell r="A1113">
            <v>1112</v>
          </cell>
          <cell r="B1113" t="str">
            <v>Unterbaukühlschrank</v>
          </cell>
          <cell r="C1113">
            <v>0</v>
          </cell>
        </row>
        <row r="1114">
          <cell r="A1114">
            <v>1113</v>
          </cell>
          <cell r="B1114" t="str">
            <v>Einbauküche klein</v>
          </cell>
          <cell r="C1114">
            <v>0</v>
          </cell>
        </row>
        <row r="1115">
          <cell r="A1115">
            <v>1114</v>
          </cell>
          <cell r="B1115" t="str">
            <v>Spint 1türig</v>
          </cell>
          <cell r="C1115">
            <v>0</v>
          </cell>
        </row>
        <row r="1116">
          <cell r="A1116">
            <v>1115</v>
          </cell>
          <cell r="B1116" t="str">
            <v>Spint 2türig</v>
          </cell>
          <cell r="C1116">
            <v>0</v>
          </cell>
        </row>
        <row r="1117">
          <cell r="A1117">
            <v>1116</v>
          </cell>
          <cell r="B1117" t="str">
            <v>Spint 2türig</v>
          </cell>
          <cell r="C1117">
            <v>0</v>
          </cell>
        </row>
        <row r="1118">
          <cell r="A1118">
            <v>1117</v>
          </cell>
          <cell r="B1118" t="str">
            <v>Spint 2türig</v>
          </cell>
          <cell r="C1118">
            <v>0</v>
          </cell>
        </row>
        <row r="1119">
          <cell r="A1119">
            <v>1118</v>
          </cell>
          <cell r="B1119" t="str">
            <v>Spint 2türig</v>
          </cell>
          <cell r="C1119">
            <v>0</v>
          </cell>
        </row>
        <row r="1120">
          <cell r="A1120">
            <v>1119</v>
          </cell>
          <cell r="B1120" t="str">
            <v>Spint 2türig</v>
          </cell>
          <cell r="C1120">
            <v>0</v>
          </cell>
        </row>
        <row r="1121">
          <cell r="A1121">
            <v>1120</v>
          </cell>
          <cell r="B1121" t="str">
            <v>Schrank 2türig</v>
          </cell>
          <cell r="C1121">
            <v>0</v>
          </cell>
        </row>
        <row r="1122">
          <cell r="A1122">
            <v>1121</v>
          </cell>
          <cell r="B1122" t="str">
            <v>Tresor</v>
          </cell>
          <cell r="C1122">
            <v>0</v>
          </cell>
        </row>
        <row r="1123">
          <cell r="A1123">
            <v>1122</v>
          </cell>
          <cell r="B1123" t="str">
            <v>Tresor</v>
          </cell>
          <cell r="C1123">
            <v>0</v>
          </cell>
        </row>
        <row r="1124">
          <cell r="A1124">
            <v>1123</v>
          </cell>
          <cell r="B1124" t="str">
            <v>Effektiv 160</v>
          </cell>
          <cell r="C1124">
            <v>0</v>
          </cell>
        </row>
        <row r="1125">
          <cell r="A1125">
            <v>1124</v>
          </cell>
          <cell r="B1125" t="str">
            <v>Procent Bürodrehstuhl</v>
          </cell>
          <cell r="C1125">
            <v>0</v>
          </cell>
        </row>
        <row r="1126">
          <cell r="A1126">
            <v>1125</v>
          </cell>
          <cell r="B1126" t="str">
            <v>Procent Bürodrehstuhl</v>
          </cell>
          <cell r="C1126">
            <v>0</v>
          </cell>
        </row>
        <row r="1127">
          <cell r="A1127">
            <v>1126</v>
          </cell>
          <cell r="B1127" t="str">
            <v>Standgeräteschrank 80x80 48HE</v>
          </cell>
          <cell r="C1127">
            <v>0</v>
          </cell>
        </row>
        <row r="1128">
          <cell r="A1128">
            <v>1127</v>
          </cell>
          <cell r="B1128" t="str">
            <v>SmartUPS 1000</v>
          </cell>
          <cell r="C1128">
            <v>0</v>
          </cell>
        </row>
        <row r="1129">
          <cell r="A1129">
            <v>1128</v>
          </cell>
          <cell r="B1129" t="str">
            <v>Switch 4300 48port</v>
          </cell>
          <cell r="C1129">
            <v>0</v>
          </cell>
        </row>
        <row r="1130">
          <cell r="A1130">
            <v>1129</v>
          </cell>
          <cell r="B1130" t="str">
            <v>Reck 19" 2HE AMD Athlon 1000</v>
          </cell>
          <cell r="C1130">
            <v>0</v>
          </cell>
        </row>
        <row r="1131">
          <cell r="A1131">
            <v>1130</v>
          </cell>
          <cell r="B1131" t="str">
            <v>Reck 19" 2HE AMD Athlon 1000</v>
          </cell>
          <cell r="C1131">
            <v>0</v>
          </cell>
        </row>
        <row r="1132">
          <cell r="A1132">
            <v>1131</v>
          </cell>
          <cell r="B1132" t="str">
            <v>Reck 19" 4HE AMD Athlon 1400</v>
          </cell>
          <cell r="C1132">
            <v>0</v>
          </cell>
        </row>
        <row r="1133">
          <cell r="A1133">
            <v>1132</v>
          </cell>
          <cell r="B1133" t="str">
            <v>King Switch IV plus 4fach Video-Keyboardswitch</v>
          </cell>
          <cell r="C1133">
            <v>0</v>
          </cell>
        </row>
        <row r="1134">
          <cell r="A1134">
            <v>1133</v>
          </cell>
          <cell r="B1134" t="str">
            <v>15" TFT Flatscreen</v>
          </cell>
          <cell r="C1134" t="str">
            <v>19387T</v>
          </cell>
        </row>
        <row r="1135">
          <cell r="A1135">
            <v>1134</v>
          </cell>
          <cell r="B1135" t="str">
            <v>AS40 Telefonanlage</v>
          </cell>
          <cell r="C1135" t="str">
            <v>048003</v>
          </cell>
        </row>
        <row r="1136">
          <cell r="A1136">
            <v>1135</v>
          </cell>
          <cell r="B1136" t="str">
            <v>Companion C700</v>
          </cell>
          <cell r="C1136" t="str">
            <v>T3408201337</v>
          </cell>
        </row>
        <row r="1137">
          <cell r="A1137">
            <v>1136</v>
          </cell>
          <cell r="B1137" t="str">
            <v>Procent Bürodrehstuhl</v>
          </cell>
          <cell r="C1137">
            <v>0</v>
          </cell>
        </row>
        <row r="1138">
          <cell r="A1138">
            <v>1137</v>
          </cell>
          <cell r="B1138" t="str">
            <v>Procent Bürodrehstuhl</v>
          </cell>
          <cell r="C1138">
            <v>0</v>
          </cell>
        </row>
        <row r="1139">
          <cell r="A1139">
            <v>1138</v>
          </cell>
          <cell r="B1139" t="str">
            <v>Procent Bürodrehstuhl</v>
          </cell>
          <cell r="C1139">
            <v>0</v>
          </cell>
        </row>
        <row r="1140">
          <cell r="A1140">
            <v>1139</v>
          </cell>
          <cell r="B1140" t="str">
            <v>17" Monitor</v>
          </cell>
          <cell r="C1140" t="str">
            <v>7057G2H00949</v>
          </cell>
        </row>
        <row r="1141">
          <cell r="A1141">
            <v>1140</v>
          </cell>
          <cell r="B1141" t="str">
            <v>17" Monitor</v>
          </cell>
          <cell r="C1141" t="str">
            <v>AH09100529</v>
          </cell>
        </row>
        <row r="1142">
          <cell r="A1142">
            <v>1141</v>
          </cell>
          <cell r="B1142" t="str">
            <v>17" Monitor</v>
          </cell>
          <cell r="C1142" t="str">
            <v>AH09100606</v>
          </cell>
        </row>
        <row r="1143">
          <cell r="A1143">
            <v>1142</v>
          </cell>
          <cell r="B1143" t="str">
            <v>17" Monitor</v>
          </cell>
          <cell r="C1143" t="str">
            <v>AH09100602</v>
          </cell>
        </row>
        <row r="1144">
          <cell r="A1144">
            <v>1143</v>
          </cell>
          <cell r="B1144" t="str">
            <v>17" Monitor</v>
          </cell>
          <cell r="C1144" t="str">
            <v>7037G2H00046</v>
          </cell>
        </row>
        <row r="1145">
          <cell r="A1145">
            <v>1144</v>
          </cell>
          <cell r="B1145" t="str">
            <v>17" Monitor</v>
          </cell>
          <cell r="C1145" t="str">
            <v>7057G2H01228</v>
          </cell>
        </row>
        <row r="1146">
          <cell r="A1146">
            <v>1145</v>
          </cell>
          <cell r="B1146" t="str">
            <v>15" Monitor</v>
          </cell>
          <cell r="C1146" t="str">
            <v>AC37300195</v>
          </cell>
        </row>
        <row r="1147">
          <cell r="A1147">
            <v>1146</v>
          </cell>
          <cell r="B1147" t="str">
            <v>17" Monitor</v>
          </cell>
          <cell r="C1147" t="str">
            <v>AL19401931</v>
          </cell>
        </row>
        <row r="1148">
          <cell r="A1148">
            <v>1147</v>
          </cell>
          <cell r="B1148" t="str">
            <v>15" Monitor</v>
          </cell>
          <cell r="C1148" t="str">
            <v>AC37300179</v>
          </cell>
        </row>
        <row r="1149">
          <cell r="A1149">
            <v>1148</v>
          </cell>
          <cell r="B1149" t="str">
            <v>15" Monitor</v>
          </cell>
          <cell r="C1149" t="str">
            <v>AC37300178</v>
          </cell>
        </row>
        <row r="1150">
          <cell r="A1150">
            <v>1149</v>
          </cell>
          <cell r="B1150" t="str">
            <v>DeskTop Intell</v>
          </cell>
          <cell r="C1150">
            <v>0</v>
          </cell>
        </row>
        <row r="1151">
          <cell r="A1151">
            <v>1150</v>
          </cell>
          <cell r="B1151" t="str">
            <v>MiniTower AMD</v>
          </cell>
          <cell r="C1151">
            <v>0</v>
          </cell>
        </row>
        <row r="1152">
          <cell r="A1152">
            <v>1151</v>
          </cell>
          <cell r="B1152" t="str">
            <v>DeskTop Intell</v>
          </cell>
          <cell r="C1152">
            <v>0</v>
          </cell>
        </row>
        <row r="1153">
          <cell r="A1153">
            <v>1152</v>
          </cell>
          <cell r="B1153" t="str">
            <v>MiniTower AMD</v>
          </cell>
          <cell r="C1153">
            <v>0</v>
          </cell>
        </row>
        <row r="1154">
          <cell r="A1154">
            <v>1153</v>
          </cell>
          <cell r="B1154" t="str">
            <v>MiniTower AMD</v>
          </cell>
          <cell r="C1154">
            <v>0</v>
          </cell>
        </row>
        <row r="1155">
          <cell r="A1155">
            <v>1154</v>
          </cell>
          <cell r="B1155" t="str">
            <v>MiniTower AMD</v>
          </cell>
          <cell r="C1155">
            <v>0</v>
          </cell>
        </row>
        <row r="1156">
          <cell r="A1156">
            <v>1155</v>
          </cell>
          <cell r="B1156" t="str">
            <v>MiniTower Intell</v>
          </cell>
          <cell r="C1156">
            <v>0</v>
          </cell>
        </row>
        <row r="1157">
          <cell r="A1157">
            <v>1156</v>
          </cell>
          <cell r="B1157" t="str">
            <v>MiniTower AMD</v>
          </cell>
          <cell r="C1157">
            <v>0</v>
          </cell>
        </row>
        <row r="1158">
          <cell r="A1158">
            <v>1157</v>
          </cell>
          <cell r="B1158" t="str">
            <v>MiniTower AMD</v>
          </cell>
          <cell r="C1158">
            <v>0</v>
          </cell>
        </row>
        <row r="1159">
          <cell r="A1159">
            <v>1158</v>
          </cell>
          <cell r="B1159" t="str">
            <v>MiniTower AMD</v>
          </cell>
          <cell r="C1159">
            <v>0</v>
          </cell>
        </row>
        <row r="1160">
          <cell r="A1160">
            <v>1159</v>
          </cell>
          <cell r="B1160" t="str">
            <v>17" Monitor</v>
          </cell>
          <cell r="C1160" t="str">
            <v>7057G2H00969</v>
          </cell>
        </row>
        <row r="1161">
          <cell r="A1161">
            <v>1160</v>
          </cell>
          <cell r="B1161" t="str">
            <v>BigTower Intell I</v>
          </cell>
          <cell r="C1161">
            <v>0</v>
          </cell>
        </row>
        <row r="1162">
          <cell r="A1162">
            <v>1161</v>
          </cell>
          <cell r="B1162" t="str">
            <v>LaserJet 1100</v>
          </cell>
          <cell r="C1162" t="str">
            <v>FRBB007630</v>
          </cell>
        </row>
        <row r="1163">
          <cell r="A1163">
            <v>1162</v>
          </cell>
          <cell r="B1163" t="str">
            <v>Hub Officeconnect 8port</v>
          </cell>
          <cell r="C1163">
            <v>0</v>
          </cell>
        </row>
        <row r="1164">
          <cell r="A1164">
            <v>1163</v>
          </cell>
          <cell r="B1164" t="str">
            <v>Hub Officeconnect 8port</v>
          </cell>
          <cell r="C1164">
            <v>0</v>
          </cell>
        </row>
        <row r="1165">
          <cell r="A1165">
            <v>1164</v>
          </cell>
          <cell r="B1165" t="str">
            <v>Standventilator</v>
          </cell>
          <cell r="C1165">
            <v>0</v>
          </cell>
        </row>
        <row r="1166">
          <cell r="A1166">
            <v>1165</v>
          </cell>
          <cell r="B1166" t="str">
            <v>Effektiv 160</v>
          </cell>
          <cell r="C1166">
            <v>0</v>
          </cell>
        </row>
        <row r="1167">
          <cell r="A1167">
            <v>1166</v>
          </cell>
          <cell r="B1167" t="str">
            <v>Procent Bürodrehstuhl</v>
          </cell>
          <cell r="C1167">
            <v>0</v>
          </cell>
        </row>
        <row r="1168">
          <cell r="A1168">
            <v>1167</v>
          </cell>
          <cell r="B1168" t="str">
            <v>Kompakt-Klimaanlage</v>
          </cell>
          <cell r="C1168">
            <v>0</v>
          </cell>
        </row>
        <row r="1169">
          <cell r="A1169">
            <v>1168</v>
          </cell>
          <cell r="B1169" t="str">
            <v>Gerätewandschrank 14HE</v>
          </cell>
          <cell r="C1169">
            <v>0</v>
          </cell>
        </row>
        <row r="1170">
          <cell r="A1170">
            <v>1169</v>
          </cell>
          <cell r="B1170" t="str">
            <v>Switch EZ108DT 19" 8port</v>
          </cell>
          <cell r="C1170">
            <v>0</v>
          </cell>
        </row>
        <row r="1171">
          <cell r="A1171">
            <v>1170</v>
          </cell>
          <cell r="B1171" t="str">
            <v>Switch FS708 8port</v>
          </cell>
          <cell r="C1171">
            <v>0</v>
          </cell>
        </row>
        <row r="1172">
          <cell r="A1172">
            <v>1171</v>
          </cell>
          <cell r="B1172" t="str">
            <v>Switch FS724i 24port</v>
          </cell>
          <cell r="C1172">
            <v>0</v>
          </cell>
        </row>
        <row r="1173">
          <cell r="A1173">
            <v>1172</v>
          </cell>
          <cell r="B1173" t="str">
            <v>Switch FS724i 24port</v>
          </cell>
          <cell r="C1173">
            <v>0</v>
          </cell>
        </row>
        <row r="1174">
          <cell r="A1174">
            <v>1173</v>
          </cell>
          <cell r="B1174" t="str">
            <v>15" Monitor</v>
          </cell>
          <cell r="C1174" t="str">
            <v>AC19303463</v>
          </cell>
        </row>
        <row r="1175">
          <cell r="A1175">
            <v>1174</v>
          </cell>
          <cell r="B1175" t="str">
            <v>17" Monitor</v>
          </cell>
          <cell r="C1175" t="str">
            <v>AC11100597</v>
          </cell>
        </row>
        <row r="1176">
          <cell r="A1176">
            <v>1175</v>
          </cell>
          <cell r="B1176" t="str">
            <v>Billy 200x80</v>
          </cell>
          <cell r="C1176">
            <v>0</v>
          </cell>
        </row>
        <row r="1177">
          <cell r="A1177">
            <v>1176</v>
          </cell>
          <cell r="B1177" t="str">
            <v>MiniTower AMD</v>
          </cell>
          <cell r="C1177">
            <v>0</v>
          </cell>
        </row>
        <row r="1178">
          <cell r="A1178">
            <v>1177</v>
          </cell>
          <cell r="B1178" t="str">
            <v>MiniTower AMD</v>
          </cell>
          <cell r="C1178">
            <v>0</v>
          </cell>
        </row>
        <row r="1179">
          <cell r="A1179">
            <v>1178</v>
          </cell>
          <cell r="B1179" t="str">
            <v>MiniTower AMD</v>
          </cell>
          <cell r="C1179">
            <v>0</v>
          </cell>
        </row>
        <row r="1180">
          <cell r="A1180">
            <v>1179</v>
          </cell>
          <cell r="B1180" t="str">
            <v>BigTower Intell</v>
          </cell>
          <cell r="C1180">
            <v>0</v>
          </cell>
        </row>
        <row r="1181">
          <cell r="A1181">
            <v>1180</v>
          </cell>
          <cell r="B1181" t="str">
            <v>BackUPS 650</v>
          </cell>
          <cell r="C1181">
            <v>0</v>
          </cell>
        </row>
        <row r="1182">
          <cell r="A1182">
            <v>1181</v>
          </cell>
          <cell r="B1182" t="str">
            <v>MiniTower AMD</v>
          </cell>
          <cell r="C1182">
            <v>0</v>
          </cell>
        </row>
        <row r="1183">
          <cell r="A1183">
            <v>1182</v>
          </cell>
          <cell r="B1183" t="str">
            <v>MiniTower AMD + Dat DDS3</v>
          </cell>
          <cell r="C1183">
            <v>0</v>
          </cell>
        </row>
        <row r="1184">
          <cell r="A1184">
            <v>1183</v>
          </cell>
          <cell r="B1184" t="str">
            <v>MiniTower AMD</v>
          </cell>
          <cell r="C1184">
            <v>0</v>
          </cell>
        </row>
        <row r="1185">
          <cell r="A1185">
            <v>1184</v>
          </cell>
          <cell r="B1185" t="str">
            <v>MiniTower AMD</v>
          </cell>
          <cell r="C1185">
            <v>0</v>
          </cell>
        </row>
        <row r="1186">
          <cell r="A1186">
            <v>1185</v>
          </cell>
          <cell r="B1186" t="str">
            <v>BigTower AMD</v>
          </cell>
          <cell r="C1186">
            <v>0</v>
          </cell>
        </row>
        <row r="1187">
          <cell r="A1187">
            <v>1186</v>
          </cell>
          <cell r="B1187" t="str">
            <v>Switch FS716 16port</v>
          </cell>
          <cell r="C1187">
            <v>0</v>
          </cell>
        </row>
        <row r="1188">
          <cell r="A1188">
            <v>1187</v>
          </cell>
          <cell r="B1188" t="str">
            <v>Hub Officeconnect 8port</v>
          </cell>
          <cell r="C1188" t="str">
            <v>7h3v1a3fa7</v>
          </cell>
        </row>
        <row r="1189">
          <cell r="A1189">
            <v>1188</v>
          </cell>
          <cell r="B1189" t="str">
            <v>BigTower AMD</v>
          </cell>
          <cell r="C1189">
            <v>0</v>
          </cell>
        </row>
        <row r="1190">
          <cell r="A1190">
            <v>1189</v>
          </cell>
          <cell r="B1190" t="str">
            <v>Finecam S5 - Digital Fotokamera</v>
          </cell>
          <cell r="C1190" t="str">
            <v>cm018623</v>
          </cell>
        </row>
        <row r="1191">
          <cell r="A1191">
            <v>1190</v>
          </cell>
          <cell r="B1191" t="str">
            <v>Gemini 300 - DVD Player</v>
          </cell>
          <cell r="C1191" t="str">
            <v>2000097917</v>
          </cell>
        </row>
        <row r="1192">
          <cell r="A1192">
            <v>1191</v>
          </cell>
          <cell r="B1192" t="str">
            <v>Radio 6701N - CD-Player Kassettenrekorder</v>
          </cell>
          <cell r="C1192" t="str">
            <v>RC12262956</v>
          </cell>
        </row>
        <row r="1193">
          <cell r="A1193">
            <v>1192</v>
          </cell>
          <cell r="B1193" t="str">
            <v>MiniTower</v>
          </cell>
          <cell r="C1193">
            <v>0</v>
          </cell>
        </row>
        <row r="1194">
          <cell r="A1194">
            <v>1193</v>
          </cell>
          <cell r="B1194" t="str">
            <v>MiniTower</v>
          </cell>
          <cell r="C1194">
            <v>0</v>
          </cell>
        </row>
        <row r="1195">
          <cell r="A1195">
            <v>1194</v>
          </cell>
          <cell r="B1195" t="str">
            <v>MiniTower</v>
          </cell>
          <cell r="C1195">
            <v>0</v>
          </cell>
        </row>
        <row r="1196">
          <cell r="A1196">
            <v>1195</v>
          </cell>
          <cell r="B1196" t="str">
            <v>MiniTower</v>
          </cell>
          <cell r="C1196">
            <v>0</v>
          </cell>
        </row>
        <row r="1197">
          <cell r="A1197">
            <v>1196</v>
          </cell>
          <cell r="B1197" t="str">
            <v>MiniTower</v>
          </cell>
          <cell r="C1197">
            <v>0</v>
          </cell>
        </row>
        <row r="1198">
          <cell r="A1198">
            <v>1197</v>
          </cell>
          <cell r="B1198" t="str">
            <v>MiniTower</v>
          </cell>
          <cell r="C1198">
            <v>0</v>
          </cell>
        </row>
        <row r="1199">
          <cell r="A1199">
            <v>1198</v>
          </cell>
          <cell r="B1199" t="str">
            <v>MiniTower</v>
          </cell>
          <cell r="C1199">
            <v>0</v>
          </cell>
        </row>
        <row r="1200">
          <cell r="A1200">
            <v>1199</v>
          </cell>
          <cell r="B1200" t="str">
            <v>MiniTower</v>
          </cell>
          <cell r="C1200">
            <v>0</v>
          </cell>
        </row>
        <row r="1201">
          <cell r="A1201">
            <v>1200</v>
          </cell>
          <cell r="B1201" t="str">
            <v>MiniTower</v>
          </cell>
          <cell r="C1201">
            <v>0</v>
          </cell>
        </row>
        <row r="1202">
          <cell r="A1202">
            <v>1201</v>
          </cell>
          <cell r="B1202" t="str">
            <v>MiniTower</v>
          </cell>
          <cell r="C1202">
            <v>0</v>
          </cell>
        </row>
        <row r="1203">
          <cell r="A1203">
            <v>1202</v>
          </cell>
          <cell r="B1203" t="str">
            <v>MiniTower</v>
          </cell>
          <cell r="C1203">
            <v>0</v>
          </cell>
        </row>
        <row r="1204">
          <cell r="A1204">
            <v>1203</v>
          </cell>
          <cell r="B1204" t="str">
            <v>MiniTower</v>
          </cell>
          <cell r="C1204">
            <v>0</v>
          </cell>
        </row>
        <row r="1205">
          <cell r="A1205">
            <v>1204</v>
          </cell>
          <cell r="B1205" t="str">
            <v>MiniTower</v>
          </cell>
          <cell r="C1205">
            <v>0</v>
          </cell>
        </row>
        <row r="1206">
          <cell r="A1206">
            <v>1205</v>
          </cell>
          <cell r="B1206" t="str">
            <v>Brillance 151AX</v>
          </cell>
          <cell r="C1206" t="str">
            <v>TY009917043280</v>
          </cell>
        </row>
        <row r="1207">
          <cell r="A1207">
            <v>1206</v>
          </cell>
          <cell r="B1207" t="str">
            <v>Brillance 151AX</v>
          </cell>
          <cell r="C1207" t="str">
            <v>TY009911023247</v>
          </cell>
        </row>
        <row r="1208">
          <cell r="A1208">
            <v>1207</v>
          </cell>
          <cell r="B1208" t="str">
            <v>Brillance 151AX</v>
          </cell>
          <cell r="C1208" t="str">
            <v>TY009911023243</v>
          </cell>
        </row>
        <row r="1209">
          <cell r="A1209">
            <v>1208</v>
          </cell>
          <cell r="B1209" t="str">
            <v>Brillance 151AX</v>
          </cell>
          <cell r="C1209" t="str">
            <v>TY009911027677</v>
          </cell>
        </row>
        <row r="1210">
          <cell r="A1210">
            <v>1209</v>
          </cell>
          <cell r="B1210" t="str">
            <v>Brillance 151AX</v>
          </cell>
          <cell r="C1210" t="str">
            <v>TY009913034380</v>
          </cell>
        </row>
        <row r="1211">
          <cell r="A1211">
            <v>1210</v>
          </cell>
          <cell r="B1211" t="str">
            <v>Brillance 151AX</v>
          </cell>
          <cell r="C1211" t="str">
            <v>TY009915037177</v>
          </cell>
        </row>
        <row r="1212">
          <cell r="A1212">
            <v>1211</v>
          </cell>
          <cell r="B1212" t="str">
            <v>Brillance 151AX</v>
          </cell>
          <cell r="C1212" t="str">
            <v>TY00993940198</v>
          </cell>
        </row>
        <row r="1213">
          <cell r="A1213">
            <v>1212</v>
          </cell>
          <cell r="B1213" t="str">
            <v>Brillance 151AX</v>
          </cell>
          <cell r="C1213" t="str">
            <v>TY009913034355</v>
          </cell>
        </row>
        <row r="1214">
          <cell r="A1214">
            <v>1213</v>
          </cell>
          <cell r="B1214" t="str">
            <v>Brillance 151AX</v>
          </cell>
          <cell r="C1214" t="str">
            <v>TY009917043223</v>
          </cell>
        </row>
        <row r="1215">
          <cell r="A1215">
            <v>1214</v>
          </cell>
          <cell r="B1215" t="str">
            <v>Brillance 151AX</v>
          </cell>
          <cell r="C1215" t="str">
            <v>TY009911023224</v>
          </cell>
        </row>
        <row r="1216">
          <cell r="A1216">
            <v>1215</v>
          </cell>
          <cell r="B1216" t="str">
            <v>Brillance 151AX</v>
          </cell>
          <cell r="C1216" t="str">
            <v>TY009917043269</v>
          </cell>
        </row>
        <row r="1217">
          <cell r="A1217">
            <v>1216</v>
          </cell>
          <cell r="B1217" t="str">
            <v>Brillance 151AX</v>
          </cell>
          <cell r="C1217" t="str">
            <v>TY009939040164</v>
          </cell>
        </row>
        <row r="1218">
          <cell r="A1218">
            <v>1217</v>
          </cell>
          <cell r="B1218" t="str">
            <v>Brillance 151AX</v>
          </cell>
          <cell r="C1218" t="str">
            <v>TY009911025529</v>
          </cell>
        </row>
        <row r="1219">
          <cell r="A1219">
            <v>1218</v>
          </cell>
          <cell r="B1219" t="str">
            <v xml:space="preserve">HP-LaserJet </v>
          </cell>
          <cell r="C1219" t="str">
            <v>cncjm011887</v>
          </cell>
        </row>
        <row r="1220">
          <cell r="A1220">
            <v>1219</v>
          </cell>
          <cell r="B1220" t="str">
            <v>425 ST</v>
          </cell>
          <cell r="C1220" t="str">
            <v>2231096208</v>
          </cell>
        </row>
        <row r="1221">
          <cell r="A1221">
            <v>1220</v>
          </cell>
          <cell r="B1221" t="str">
            <v>Bistro-Tisch klein</v>
          </cell>
          <cell r="C1221">
            <v>0</v>
          </cell>
        </row>
        <row r="1222">
          <cell r="A1222">
            <v>1221</v>
          </cell>
          <cell r="B1222" t="str">
            <v>Bistro-Tisch klein</v>
          </cell>
          <cell r="C1222">
            <v>0</v>
          </cell>
        </row>
        <row r="1223">
          <cell r="A1223">
            <v>1222</v>
          </cell>
          <cell r="B1223" t="str">
            <v>Bistro-Tisch klein</v>
          </cell>
          <cell r="C1223">
            <v>0</v>
          </cell>
        </row>
        <row r="1224">
          <cell r="A1224">
            <v>1223</v>
          </cell>
          <cell r="B1224" t="str">
            <v>Bistro-Tisch klein</v>
          </cell>
          <cell r="C1224">
            <v>0</v>
          </cell>
        </row>
        <row r="1225">
          <cell r="A1225">
            <v>1224</v>
          </cell>
          <cell r="B1225" t="str">
            <v>Bistro-Tisch groß</v>
          </cell>
          <cell r="C1225">
            <v>0</v>
          </cell>
        </row>
        <row r="1226">
          <cell r="A1226">
            <v>1225</v>
          </cell>
          <cell r="B1226" t="str">
            <v>Bistro-Tisch groß</v>
          </cell>
          <cell r="C1226">
            <v>0</v>
          </cell>
        </row>
        <row r="1227">
          <cell r="A1227">
            <v>1226</v>
          </cell>
          <cell r="B1227" t="str">
            <v>Wankelmotor</v>
          </cell>
          <cell r="C1227">
            <v>0</v>
          </cell>
        </row>
        <row r="1228">
          <cell r="A1228">
            <v>1227</v>
          </cell>
          <cell r="B1228" t="str">
            <v>MVX 150i DigiCam</v>
          </cell>
          <cell r="C1228" t="str">
            <v>184643010066</v>
          </cell>
        </row>
        <row r="1229">
          <cell r="A1229">
            <v>1228</v>
          </cell>
          <cell r="B1229" t="str">
            <v xml:space="preserve">HP-LaserJet </v>
          </cell>
          <cell r="C1229">
            <v>0</v>
          </cell>
        </row>
        <row r="1230">
          <cell r="A1230">
            <v>1229</v>
          </cell>
          <cell r="B1230" t="str">
            <v xml:space="preserve">HP-LaserJet </v>
          </cell>
          <cell r="C1230">
            <v>0</v>
          </cell>
        </row>
        <row r="1231">
          <cell r="A1231">
            <v>1230</v>
          </cell>
          <cell r="B1231" t="str">
            <v>MiniTower AMD</v>
          </cell>
          <cell r="C1231">
            <v>0</v>
          </cell>
        </row>
        <row r="1232">
          <cell r="A1232">
            <v>1231</v>
          </cell>
          <cell r="B1232" t="str">
            <v>MiniTower AMD</v>
          </cell>
          <cell r="C1232">
            <v>0</v>
          </cell>
        </row>
        <row r="1233">
          <cell r="A1233">
            <v>1232</v>
          </cell>
          <cell r="B1233" t="str">
            <v>15" TFT Flatscreen</v>
          </cell>
          <cell r="C1233" t="str">
            <v>AA1015600139AF15101016H</v>
          </cell>
        </row>
        <row r="1234">
          <cell r="A1234">
            <v>1233</v>
          </cell>
          <cell r="B1234" t="str">
            <v>MiniTower AMD</v>
          </cell>
          <cell r="C1234">
            <v>0</v>
          </cell>
        </row>
        <row r="1235">
          <cell r="A1235">
            <v>1234</v>
          </cell>
          <cell r="B1235" t="str">
            <v>15" TFT Flatscreen</v>
          </cell>
          <cell r="C1235">
            <v>0</v>
          </cell>
        </row>
        <row r="1236">
          <cell r="A1236">
            <v>1235</v>
          </cell>
          <cell r="B1236" t="str">
            <v>15" TFT Flatscreen</v>
          </cell>
          <cell r="C1236">
            <v>0</v>
          </cell>
        </row>
        <row r="1237">
          <cell r="A1237">
            <v>1236</v>
          </cell>
          <cell r="B1237" t="str">
            <v>MiniTower AMD</v>
          </cell>
          <cell r="C1237">
            <v>0</v>
          </cell>
        </row>
        <row r="1238">
          <cell r="A1238">
            <v>1237</v>
          </cell>
          <cell r="B1238" t="str">
            <v>MP120-DH</v>
          </cell>
          <cell r="C1238">
            <v>0</v>
          </cell>
        </row>
        <row r="1239">
          <cell r="A1239">
            <v>1238</v>
          </cell>
          <cell r="B1239" t="str">
            <v>MP121-DE</v>
          </cell>
          <cell r="C1239">
            <v>0</v>
          </cell>
        </row>
        <row r="1240">
          <cell r="A1240">
            <v>1239</v>
          </cell>
          <cell r="B1240" t="str">
            <v>LaserJet 1100</v>
          </cell>
          <cell r="C1240" t="str">
            <v>FRHR371008</v>
          </cell>
        </row>
        <row r="1241">
          <cell r="A1241">
            <v>1240</v>
          </cell>
          <cell r="B1241" t="str">
            <v>iMAC DV 400 Mhz</v>
          </cell>
          <cell r="C1241" t="str">
            <v>RU0024L0HTG</v>
          </cell>
        </row>
        <row r="1242">
          <cell r="A1242">
            <v>1241</v>
          </cell>
          <cell r="B1242" t="str">
            <v>190</v>
          </cell>
          <cell r="C1242" t="str">
            <v>006554</v>
          </cell>
        </row>
        <row r="1243">
          <cell r="A1243">
            <v>1242</v>
          </cell>
          <cell r="B1243" t="str">
            <v>190</v>
          </cell>
          <cell r="C1243" t="str">
            <v>006551</v>
          </cell>
        </row>
        <row r="1244">
          <cell r="A1244">
            <v>1243</v>
          </cell>
          <cell r="B1244" t="str">
            <v>10714 (Rot)</v>
          </cell>
          <cell r="C1244">
            <v>0</v>
          </cell>
        </row>
        <row r="1245">
          <cell r="A1245">
            <v>1244</v>
          </cell>
          <cell r="B1245" t="str">
            <v>10714 (Rot)</v>
          </cell>
          <cell r="C1245">
            <v>0</v>
          </cell>
        </row>
        <row r="1246">
          <cell r="A1246">
            <v>1245</v>
          </cell>
          <cell r="B1246" t="str">
            <v>10714 (Rot)</v>
          </cell>
          <cell r="C1246">
            <v>0</v>
          </cell>
        </row>
        <row r="1247">
          <cell r="A1247">
            <v>1246</v>
          </cell>
          <cell r="B1247" t="str">
            <v>10714 (Rot)</v>
          </cell>
          <cell r="C1247">
            <v>0</v>
          </cell>
        </row>
        <row r="1248">
          <cell r="A1248">
            <v>1247</v>
          </cell>
          <cell r="B1248" t="str">
            <v>10714 (Rot)</v>
          </cell>
          <cell r="C1248">
            <v>0</v>
          </cell>
        </row>
        <row r="1249">
          <cell r="A1249">
            <v>1248</v>
          </cell>
          <cell r="B1249" t="str">
            <v>10714 (Rot)</v>
          </cell>
          <cell r="C1249">
            <v>0</v>
          </cell>
        </row>
        <row r="1250">
          <cell r="A1250">
            <v>1249</v>
          </cell>
          <cell r="B1250" t="str">
            <v>10714 (Rot)</v>
          </cell>
          <cell r="C1250">
            <v>0</v>
          </cell>
        </row>
        <row r="1251">
          <cell r="A1251">
            <v>1250</v>
          </cell>
          <cell r="B1251" t="str">
            <v>10714 (Rot)</v>
          </cell>
          <cell r="C1251">
            <v>0</v>
          </cell>
        </row>
        <row r="1252">
          <cell r="A1252">
            <v>1251</v>
          </cell>
          <cell r="B1252" t="str">
            <v>10714 (Rot)</v>
          </cell>
          <cell r="C1252">
            <v>0</v>
          </cell>
        </row>
        <row r="1253">
          <cell r="A1253">
            <v>1252</v>
          </cell>
          <cell r="B1253" t="str">
            <v>10714 (Rot)</v>
          </cell>
          <cell r="C1253">
            <v>0</v>
          </cell>
        </row>
        <row r="1254">
          <cell r="A1254">
            <v>1253</v>
          </cell>
          <cell r="B1254" t="str">
            <v>10714 (Rot)</v>
          </cell>
          <cell r="C1254">
            <v>0</v>
          </cell>
        </row>
        <row r="1255">
          <cell r="A1255">
            <v>1254</v>
          </cell>
          <cell r="B1255" t="str">
            <v>10714 (Rot)</v>
          </cell>
          <cell r="C1255">
            <v>0</v>
          </cell>
        </row>
        <row r="1256">
          <cell r="A1256">
            <v>1255</v>
          </cell>
          <cell r="B1256" t="str">
            <v>10714 (Rot)</v>
          </cell>
          <cell r="C1256">
            <v>0</v>
          </cell>
        </row>
        <row r="1257">
          <cell r="A1257">
            <v>1256</v>
          </cell>
          <cell r="B1257" t="str">
            <v>10714 (Schwarz)</v>
          </cell>
          <cell r="C1257">
            <v>0</v>
          </cell>
        </row>
        <row r="1258">
          <cell r="A1258">
            <v>1257</v>
          </cell>
          <cell r="B1258" t="str">
            <v>10714 (Schwarz)</v>
          </cell>
          <cell r="C1258">
            <v>0</v>
          </cell>
        </row>
        <row r="1259">
          <cell r="A1259">
            <v>1258</v>
          </cell>
          <cell r="B1259" t="str">
            <v>Companion C700</v>
          </cell>
          <cell r="C1259" t="str">
            <v>ACT011100T3408201899</v>
          </cell>
        </row>
        <row r="1260">
          <cell r="A1260">
            <v>1259</v>
          </cell>
          <cell r="B1260" t="str">
            <v>15" TFT Flatscreen</v>
          </cell>
          <cell r="C1260" t="str">
            <v>AA1015600139AF15101010H</v>
          </cell>
        </row>
        <row r="1261">
          <cell r="A1261">
            <v>1260</v>
          </cell>
          <cell r="B1261" t="str">
            <v>15" TFT Flatscreen</v>
          </cell>
          <cell r="C1261">
            <v>0</v>
          </cell>
        </row>
        <row r="1262">
          <cell r="A1262">
            <v>1261</v>
          </cell>
          <cell r="B1262" t="str">
            <v>15" TFT Flatscreen</v>
          </cell>
          <cell r="C1262">
            <v>0</v>
          </cell>
        </row>
        <row r="1263">
          <cell r="A1263">
            <v>1262</v>
          </cell>
          <cell r="B1263" t="str">
            <v>15" TFT Flatscreen</v>
          </cell>
          <cell r="C1263">
            <v>0</v>
          </cell>
        </row>
        <row r="1264">
          <cell r="A1264">
            <v>1263</v>
          </cell>
          <cell r="B1264" t="str">
            <v xml:space="preserve">HP-LaserJet </v>
          </cell>
          <cell r="C1264">
            <v>0</v>
          </cell>
        </row>
        <row r="1265">
          <cell r="A1265">
            <v>1264</v>
          </cell>
          <cell r="B1265" t="str">
            <v>MiniTower AMD</v>
          </cell>
          <cell r="C1265">
            <v>0</v>
          </cell>
        </row>
        <row r="1266">
          <cell r="A1266">
            <v>1265</v>
          </cell>
          <cell r="B1266" t="str">
            <v>MiniTower AMD</v>
          </cell>
          <cell r="C1266">
            <v>0</v>
          </cell>
        </row>
        <row r="1267">
          <cell r="A1267">
            <v>1266</v>
          </cell>
          <cell r="B1267" t="str">
            <v>MiniTower AMD</v>
          </cell>
          <cell r="C1267">
            <v>0</v>
          </cell>
        </row>
        <row r="1268">
          <cell r="A1268">
            <v>1267</v>
          </cell>
          <cell r="B1268" t="str">
            <v>MiniTower AMD</v>
          </cell>
          <cell r="C1268">
            <v>0</v>
          </cell>
        </row>
        <row r="1269">
          <cell r="A1269">
            <v>1268</v>
          </cell>
          <cell r="B1269" t="str">
            <v>Boxen</v>
          </cell>
          <cell r="C1269" t="str">
            <v>020831</v>
          </cell>
        </row>
        <row r="1270">
          <cell r="A1270">
            <v>1269</v>
          </cell>
          <cell r="B1270" t="str">
            <v>Telesfon ISDN</v>
          </cell>
          <cell r="C1270" t="str">
            <v>827373304474</v>
          </cell>
        </row>
        <row r="1271">
          <cell r="A1271">
            <v>1270</v>
          </cell>
          <cell r="B1271" t="str">
            <v>ScanJet 3530C</v>
          </cell>
          <cell r="C1271" t="str">
            <v>CN287N80FJ</v>
          </cell>
        </row>
        <row r="1272">
          <cell r="A1272">
            <v>1271</v>
          </cell>
          <cell r="B1272" t="str">
            <v>MiniTower Intell</v>
          </cell>
          <cell r="C1272">
            <v>0</v>
          </cell>
        </row>
        <row r="1273">
          <cell r="A1273">
            <v>1272</v>
          </cell>
          <cell r="B1273" t="str">
            <v>103065 17"</v>
          </cell>
          <cell r="C1273" t="str">
            <v>AA1030650102AR16400456</v>
          </cell>
        </row>
        <row r="1274">
          <cell r="A1274">
            <v>1273</v>
          </cell>
          <cell r="B1274" t="str">
            <v>Effektiv 160</v>
          </cell>
          <cell r="C1274">
            <v>0</v>
          </cell>
        </row>
        <row r="1275">
          <cell r="A1275">
            <v>1274</v>
          </cell>
          <cell r="B1275" t="str">
            <v>Effektiv 160</v>
          </cell>
          <cell r="C1275">
            <v>0</v>
          </cell>
        </row>
        <row r="1276">
          <cell r="A1276">
            <v>1275</v>
          </cell>
          <cell r="B1276" t="str">
            <v>Effektiv 160</v>
          </cell>
          <cell r="C1276">
            <v>0</v>
          </cell>
        </row>
        <row r="1277">
          <cell r="A1277">
            <v>1276</v>
          </cell>
          <cell r="B1277" t="str">
            <v>Effektiv 160</v>
          </cell>
          <cell r="C1277">
            <v>0</v>
          </cell>
        </row>
        <row r="1278">
          <cell r="A1278">
            <v>1277</v>
          </cell>
          <cell r="B1278" t="str">
            <v>10714 (Schwarz)</v>
          </cell>
          <cell r="C1278">
            <v>0</v>
          </cell>
        </row>
        <row r="1279">
          <cell r="A1279">
            <v>1278</v>
          </cell>
          <cell r="B1279" t="str">
            <v>17" Monitor</v>
          </cell>
          <cell r="C1279" t="str">
            <v>AA1030650102AR16400468</v>
          </cell>
        </row>
        <row r="1280">
          <cell r="A1280">
            <v>1279</v>
          </cell>
          <cell r="B1280" t="str">
            <v>A05</v>
          </cell>
          <cell r="C1280">
            <v>0</v>
          </cell>
        </row>
        <row r="1281">
          <cell r="A1281">
            <v>1280</v>
          </cell>
          <cell r="B1281" t="str">
            <v>A05</v>
          </cell>
          <cell r="C1281">
            <v>0</v>
          </cell>
        </row>
        <row r="1282">
          <cell r="A1282">
            <v>1281</v>
          </cell>
          <cell r="B1282" t="str">
            <v>A05</v>
          </cell>
          <cell r="C1282">
            <v>0</v>
          </cell>
        </row>
        <row r="1283">
          <cell r="A1283">
            <v>1282</v>
          </cell>
          <cell r="B1283" t="str">
            <v>A05</v>
          </cell>
          <cell r="C1283">
            <v>0</v>
          </cell>
        </row>
        <row r="1284">
          <cell r="A1284">
            <v>1283</v>
          </cell>
          <cell r="B1284" t="str">
            <v>T01</v>
          </cell>
          <cell r="C1284">
            <v>0</v>
          </cell>
        </row>
        <row r="1285">
          <cell r="A1285">
            <v>1284</v>
          </cell>
          <cell r="B1285" t="str">
            <v>TU8</v>
          </cell>
          <cell r="C1285">
            <v>0</v>
          </cell>
        </row>
        <row r="1286">
          <cell r="A1286">
            <v>1285</v>
          </cell>
          <cell r="B1286" t="str">
            <v>17" Monitor</v>
          </cell>
          <cell r="C1286" t="str">
            <v>0972144046</v>
          </cell>
        </row>
        <row r="1287">
          <cell r="A1287">
            <v>1286</v>
          </cell>
          <cell r="B1287" t="str">
            <v>T01</v>
          </cell>
          <cell r="C1287">
            <v>0</v>
          </cell>
        </row>
        <row r="1288">
          <cell r="A1288">
            <v>1287</v>
          </cell>
          <cell r="B1288" t="str">
            <v>A05</v>
          </cell>
          <cell r="C1288">
            <v>0</v>
          </cell>
        </row>
        <row r="1289">
          <cell r="A1289">
            <v>1288</v>
          </cell>
          <cell r="B1289" t="str">
            <v>Dialog A140SW</v>
          </cell>
          <cell r="C1289" t="str">
            <v>9701012881</v>
          </cell>
        </row>
        <row r="1290">
          <cell r="A1290">
            <v>1289</v>
          </cell>
          <cell r="B1290" t="str">
            <v>Not Standdeckenfluter</v>
          </cell>
          <cell r="C1290">
            <v>0</v>
          </cell>
        </row>
        <row r="1291">
          <cell r="A1291">
            <v>1290</v>
          </cell>
          <cell r="B1291" t="str">
            <v>Rollcontainer</v>
          </cell>
          <cell r="C1291">
            <v>0</v>
          </cell>
        </row>
        <row r="1292">
          <cell r="A1292">
            <v>1291</v>
          </cell>
          <cell r="B1292" t="str">
            <v>Switch 100 Mbit 5port</v>
          </cell>
          <cell r="C1292">
            <v>0</v>
          </cell>
        </row>
        <row r="1293">
          <cell r="A1293">
            <v>1292</v>
          </cell>
          <cell r="B1293" t="str">
            <v>Aktenvernichter</v>
          </cell>
          <cell r="C1293">
            <v>0</v>
          </cell>
        </row>
        <row r="1294">
          <cell r="A1294">
            <v>1293</v>
          </cell>
          <cell r="B1294" t="str">
            <v>Glastisch</v>
          </cell>
          <cell r="C1294">
            <v>0</v>
          </cell>
        </row>
        <row r="1295">
          <cell r="A1295">
            <v>1294</v>
          </cell>
          <cell r="B1295" t="str">
            <v>MapBoy</v>
          </cell>
          <cell r="C1295">
            <v>0</v>
          </cell>
        </row>
        <row r="1296">
          <cell r="A1296">
            <v>1295</v>
          </cell>
          <cell r="B1296" t="str">
            <v>Maximal Bürodrehstuhl</v>
          </cell>
          <cell r="C1296">
            <v>0</v>
          </cell>
        </row>
        <row r="1297">
          <cell r="A1297">
            <v>1296</v>
          </cell>
          <cell r="B1297" t="str">
            <v>Maximal Bürodrehstuhl</v>
          </cell>
          <cell r="C1297">
            <v>0</v>
          </cell>
        </row>
        <row r="1298">
          <cell r="A1298">
            <v>1297</v>
          </cell>
          <cell r="B1298" t="str">
            <v>10714 (Schwarz)</v>
          </cell>
          <cell r="C1298">
            <v>0</v>
          </cell>
        </row>
        <row r="1299">
          <cell r="A1299">
            <v>1298</v>
          </cell>
          <cell r="B1299" t="str">
            <v>Rolladen</v>
          </cell>
          <cell r="C1299">
            <v>0</v>
          </cell>
        </row>
        <row r="1300">
          <cell r="A1300">
            <v>1299</v>
          </cell>
          <cell r="B1300" t="str">
            <v>Halbrund</v>
          </cell>
          <cell r="C1300">
            <v>0</v>
          </cell>
        </row>
        <row r="1301">
          <cell r="A1301">
            <v>1300</v>
          </cell>
          <cell r="B1301" t="str">
            <v>Eiche</v>
          </cell>
          <cell r="C1301">
            <v>0</v>
          </cell>
        </row>
        <row r="1302">
          <cell r="A1302">
            <v>1301</v>
          </cell>
          <cell r="B1302" t="str">
            <v>Sony Vaio C1VE</v>
          </cell>
        </row>
        <row r="1303">
          <cell r="A1303">
            <v>1302</v>
          </cell>
          <cell r="B1303" t="str">
            <v>Server</v>
          </cell>
        </row>
        <row r="1304">
          <cell r="A1304">
            <v>1303</v>
          </cell>
          <cell r="B1304" t="str">
            <v>Sony Vaio C1VE</v>
          </cell>
        </row>
        <row r="1305">
          <cell r="A1305">
            <v>1304</v>
          </cell>
          <cell r="B1305" t="str">
            <v>Cisco ADSL Modem</v>
          </cell>
        </row>
        <row r="1306">
          <cell r="A1306">
            <v>1305</v>
          </cell>
          <cell r="B1306" t="str">
            <v>DAT Streamer</v>
          </cell>
        </row>
        <row r="1307">
          <cell r="A1307">
            <v>1306</v>
          </cell>
          <cell r="B1307" t="str">
            <v>DAT Streamer</v>
          </cell>
        </row>
        <row r="1308">
          <cell r="A1308">
            <v>1307</v>
          </cell>
          <cell r="B1308" t="str">
            <v>Overheadprojektor</v>
          </cell>
        </row>
        <row r="1309">
          <cell r="A1309">
            <v>1308</v>
          </cell>
          <cell r="B1309" t="str">
            <v>Acer Notebook</v>
          </cell>
        </row>
        <row r="1310">
          <cell r="A1310">
            <v>1309</v>
          </cell>
          <cell r="B1310" t="str">
            <v>Acer Notebook</v>
          </cell>
        </row>
        <row r="1311">
          <cell r="A1311">
            <v>1310</v>
          </cell>
          <cell r="B1311" t="str">
            <v>Acer Notebook</v>
          </cell>
        </row>
        <row r="1312">
          <cell r="A1312">
            <v>1311</v>
          </cell>
          <cell r="B1312" t="str">
            <v>Acer Notebook</v>
          </cell>
        </row>
        <row r="1313">
          <cell r="A1313">
            <v>1312</v>
          </cell>
          <cell r="B1313" t="str">
            <v>Acer Notebook</v>
          </cell>
        </row>
        <row r="1314">
          <cell r="A1314">
            <v>1313</v>
          </cell>
          <cell r="B1314" t="str">
            <v>Acer Notebook</v>
          </cell>
        </row>
        <row r="1315">
          <cell r="A1315">
            <v>1314</v>
          </cell>
          <cell r="B1315" t="str">
            <v>Acer Notebook</v>
          </cell>
        </row>
        <row r="1316">
          <cell r="A1316">
            <v>1315</v>
          </cell>
          <cell r="B1316" t="str">
            <v>Acer Notebook</v>
          </cell>
        </row>
        <row r="1317">
          <cell r="A1317">
            <v>1316</v>
          </cell>
          <cell r="B1317" t="str">
            <v>Acer Notebook</v>
          </cell>
        </row>
        <row r="1318">
          <cell r="A1318">
            <v>1317</v>
          </cell>
          <cell r="B1318" t="str">
            <v>Acer Notebook</v>
          </cell>
        </row>
        <row r="1319">
          <cell r="A1319">
            <v>1318</v>
          </cell>
          <cell r="B1319" t="str">
            <v>Acer Notebook</v>
          </cell>
        </row>
        <row r="1320">
          <cell r="A1320">
            <v>1319</v>
          </cell>
          <cell r="B1320" t="str">
            <v xml:space="preserve">Telefonanlage </v>
          </cell>
        </row>
        <row r="1321">
          <cell r="A1321">
            <v>1320</v>
          </cell>
          <cell r="B1321" t="str">
            <v>HP-1100</v>
          </cell>
        </row>
        <row r="1322">
          <cell r="A1322">
            <v>1321</v>
          </cell>
          <cell r="B1322" t="str">
            <v>Davis Beamer defekt</v>
          </cell>
        </row>
        <row r="1323">
          <cell r="A1323">
            <v>1322</v>
          </cell>
          <cell r="B1323" t="str">
            <v>Brother Fax</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dabrechnung "/>
      <sheetName val="Finanzierung"/>
      <sheetName val="Gehälter 2014"/>
      <sheetName val="Gehälter 2015"/>
      <sheetName val="Kore 2014"/>
      <sheetName val="Kore 2015"/>
      <sheetName val="Afa"/>
      <sheetName val="Zentrale Verwaltung"/>
      <sheetName val="Gemein- u. Gebäudekosten 14-15"/>
      <sheetName val="Personal Support"/>
      <sheetName val="Koreexport 2014 Gemein- u. Geb"/>
      <sheetName val="Koreexport 2015 Gemein- u. Geb"/>
      <sheetName val="Afa Gemeinkosten 2014 - 2015"/>
      <sheetName val="Aliquotierungsschl 2014-2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e"/>
      <sheetName val="Erläuterung DB-Beiträge"/>
      <sheetName val="Grunddaten"/>
      <sheetName val="Antrag Träger"/>
      <sheetName val="Antrag bewilligt"/>
      <sheetName val="Antragsbewilligung"/>
      <sheetName val="Endabre. Personalkosten Träger"/>
      <sheetName val="Endabre. Personalk. bewilligt"/>
      <sheetName val="Detailabrechnung"/>
      <sheetName val="Endabrechnung gesamt"/>
      <sheetName val="Umschichtung bzw. Nachtrag"/>
      <sheetName val="Projektbearbeitung Vorlage"/>
    </sheetNames>
    <sheetDataSet>
      <sheetData sheetId="0"/>
      <sheetData sheetId="1"/>
      <sheetData sheetId="2">
        <row r="6">
          <cell r="B6">
            <v>0</v>
          </cell>
        </row>
      </sheetData>
      <sheetData sheetId="3"/>
      <sheetData sheetId="4"/>
      <sheetData sheetId="5">
        <row r="6">
          <cell r="C6">
            <v>0</v>
          </cell>
        </row>
      </sheetData>
      <sheetData sheetId="6">
        <row r="53">
          <cell r="E53">
            <v>0</v>
          </cell>
        </row>
      </sheetData>
      <sheetData sheetId="7">
        <row r="53">
          <cell r="E53">
            <v>0</v>
          </cell>
        </row>
      </sheetData>
      <sheetData sheetId="8"/>
      <sheetData sheetId="9"/>
      <sheetData sheetId="10">
        <row r="7">
          <cell r="E7">
            <v>0</v>
          </cell>
        </row>
        <row r="56">
          <cell r="D56">
            <v>0</v>
          </cell>
        </row>
      </sheetData>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L77"/>
  <sheetViews>
    <sheetView tabSelected="1" zoomScaleNormal="100" workbookViewId="0">
      <selection activeCell="I4" sqref="I4"/>
    </sheetView>
  </sheetViews>
  <sheetFormatPr baseColWidth="10" defaultRowHeight="12.75" x14ac:dyDescent="0.2"/>
  <cols>
    <col min="1" max="1" width="14.85546875" customWidth="1"/>
    <col min="2" max="2" width="9" customWidth="1"/>
    <col min="5" max="5" width="9.7109375" bestFit="1" customWidth="1"/>
    <col min="6" max="7" width="9.5703125" bestFit="1" customWidth="1"/>
    <col min="8" max="8" width="11.28515625" bestFit="1" customWidth="1"/>
    <col min="9" max="9" width="66.28515625" style="253" customWidth="1"/>
  </cols>
  <sheetData>
    <row r="1" spans="1:11" ht="22.5" customHeight="1" x14ac:dyDescent="0.25">
      <c r="A1" s="549" t="s">
        <v>26</v>
      </c>
      <c r="B1" s="549"/>
      <c r="C1" s="549"/>
      <c r="D1" s="549"/>
      <c r="E1" s="549"/>
      <c r="F1" s="549"/>
      <c r="G1" s="549"/>
      <c r="H1" s="549"/>
    </row>
    <row r="2" spans="1:11" ht="15" x14ac:dyDescent="0.25">
      <c r="A2" s="1" t="s">
        <v>27</v>
      </c>
      <c r="B2" s="1"/>
      <c r="C2" s="550"/>
      <c r="D2" s="550"/>
      <c r="E2" s="550"/>
      <c r="F2" s="550"/>
      <c r="G2" s="550"/>
      <c r="H2" s="550"/>
    </row>
    <row r="3" spans="1:11" ht="21.75" customHeight="1" x14ac:dyDescent="0.25">
      <c r="A3" s="1" t="s">
        <v>0</v>
      </c>
      <c r="B3" s="1"/>
      <c r="C3" s="550"/>
      <c r="D3" s="550"/>
      <c r="E3" s="550"/>
      <c r="F3" s="550"/>
      <c r="G3" s="550"/>
      <c r="H3" s="550"/>
      <c r="I3" s="618" t="s">
        <v>28</v>
      </c>
      <c r="K3" s="12"/>
    </row>
    <row r="4" spans="1:11" ht="31.5" x14ac:dyDescent="0.25">
      <c r="A4" s="1" t="s">
        <v>1</v>
      </c>
      <c r="B4" s="1"/>
      <c r="C4" s="13" t="s">
        <v>2</v>
      </c>
      <c r="D4" s="551"/>
      <c r="E4" s="551"/>
      <c r="F4" s="13" t="s">
        <v>3</v>
      </c>
      <c r="G4" s="551"/>
      <c r="H4" s="551"/>
      <c r="I4" s="254" t="s">
        <v>29</v>
      </c>
    </row>
    <row r="5" spans="1:11" ht="16.5" thickBot="1" x14ac:dyDescent="0.25">
      <c r="A5" s="15"/>
      <c r="B5" s="16"/>
      <c r="C5" s="17"/>
      <c r="D5" s="18"/>
      <c r="E5" s="18"/>
      <c r="F5" s="18"/>
      <c r="G5" s="18"/>
      <c r="H5" s="18"/>
      <c r="I5" s="255"/>
    </row>
    <row r="6" spans="1:11" ht="166.5" thickBot="1" x14ac:dyDescent="0.25">
      <c r="A6" s="545" t="s">
        <v>30</v>
      </c>
      <c r="B6" s="546"/>
      <c r="C6" s="547"/>
      <c r="D6" s="547"/>
      <c r="E6" s="548"/>
      <c r="F6" s="20" t="s">
        <v>31</v>
      </c>
      <c r="G6" s="21" t="s">
        <v>32</v>
      </c>
      <c r="H6" s="22" t="s">
        <v>33</v>
      </c>
      <c r="I6" s="258" t="s">
        <v>196</v>
      </c>
    </row>
    <row r="7" spans="1:11" ht="13.5" thickBot="1" x14ac:dyDescent="0.25">
      <c r="A7" s="545" t="s">
        <v>34</v>
      </c>
      <c r="B7" s="546"/>
      <c r="C7" s="554" t="s">
        <v>209</v>
      </c>
      <c r="D7" s="555"/>
      <c r="E7" s="556"/>
      <c r="F7" s="23">
        <v>1</v>
      </c>
      <c r="G7" s="24">
        <v>0</v>
      </c>
      <c r="H7" s="25">
        <f>+F7+G7</f>
        <v>1</v>
      </c>
    </row>
    <row r="8" spans="1:11" ht="13.5" thickBot="1" x14ac:dyDescent="0.25">
      <c r="A8" s="557" t="s">
        <v>35</v>
      </c>
      <c r="B8" s="558"/>
      <c r="C8" s="26"/>
      <c r="D8" s="27" t="s">
        <v>2</v>
      </c>
      <c r="E8" s="28" t="s">
        <v>3</v>
      </c>
      <c r="F8" s="29">
        <f>+H8*F7</f>
        <v>65744.960000000006</v>
      </c>
      <c r="G8" s="30">
        <f>+H8*G7</f>
        <v>0</v>
      </c>
      <c r="H8" s="31">
        <f>SUM(H9:H15)</f>
        <v>65744.960000000006</v>
      </c>
    </row>
    <row r="9" spans="1:11" x14ac:dyDescent="0.2">
      <c r="A9" s="279" t="str">
        <f>+Gehälter!C2</f>
        <v>MUSTER MA-1</v>
      </c>
      <c r="B9" s="32"/>
      <c r="C9" s="33"/>
      <c r="D9" s="34">
        <v>45292</v>
      </c>
      <c r="E9" s="35" t="s">
        <v>230</v>
      </c>
      <c r="F9" s="36">
        <f>+H9*$F$7</f>
        <v>44189.42</v>
      </c>
      <c r="G9" s="37">
        <f t="shared" ref="G9:G15" si="0">+H9*$G$7</f>
        <v>0</v>
      </c>
      <c r="H9" s="307">
        <f>+Gehälter!AF13</f>
        <v>44189.42</v>
      </c>
      <c r="I9" s="363" t="s">
        <v>236</v>
      </c>
    </row>
    <row r="10" spans="1:11" x14ac:dyDescent="0.2">
      <c r="A10" s="39" t="str">
        <f>+Gehälter!C14</f>
        <v>MUSTER MA-2</v>
      </c>
      <c r="B10" s="40"/>
      <c r="C10" s="41"/>
      <c r="D10" s="42">
        <v>45292</v>
      </c>
      <c r="E10" s="43" t="s">
        <v>230</v>
      </c>
      <c r="F10" s="44">
        <f t="shared" ref="F10:F15" si="1">+H10*$F$7</f>
        <v>17830.23</v>
      </c>
      <c r="G10" s="45">
        <f t="shared" si="0"/>
        <v>0</v>
      </c>
      <c r="H10" s="38">
        <f>+Gehälter!AF22</f>
        <v>17830.23</v>
      </c>
    </row>
    <row r="11" spans="1:11" x14ac:dyDescent="0.2">
      <c r="A11" s="39" t="str">
        <f>+Gehälter!C23</f>
        <v>NN</v>
      </c>
      <c r="B11" s="40"/>
      <c r="C11" s="41"/>
      <c r="D11" s="42">
        <v>45505</v>
      </c>
      <c r="E11" s="43" t="s">
        <v>230</v>
      </c>
      <c r="F11" s="44">
        <f t="shared" si="1"/>
        <v>3725.31</v>
      </c>
      <c r="G11" s="45">
        <f t="shared" si="0"/>
        <v>0</v>
      </c>
      <c r="H11" s="38">
        <f>+Gehälter!AF27</f>
        <v>3725.31</v>
      </c>
    </row>
    <row r="12" spans="1:11" x14ac:dyDescent="0.2">
      <c r="A12" s="280"/>
      <c r="B12" s="40"/>
      <c r="C12" s="41"/>
      <c r="D12" s="42"/>
      <c r="E12" s="43"/>
      <c r="F12" s="44">
        <f t="shared" si="1"/>
        <v>0</v>
      </c>
      <c r="G12" s="45">
        <f t="shared" si="0"/>
        <v>0</v>
      </c>
      <c r="H12" s="38"/>
    </row>
    <row r="13" spans="1:11" x14ac:dyDescent="0.2">
      <c r="A13" s="280"/>
      <c r="B13" s="40"/>
      <c r="C13" s="41"/>
      <c r="D13" s="42"/>
      <c r="E13" s="43"/>
      <c r="F13" s="44">
        <f t="shared" si="1"/>
        <v>0</v>
      </c>
      <c r="G13" s="45">
        <f t="shared" si="0"/>
        <v>0</v>
      </c>
      <c r="H13" s="38"/>
    </row>
    <row r="14" spans="1:11" x14ac:dyDescent="0.2">
      <c r="A14" s="280"/>
      <c r="B14" s="40"/>
      <c r="C14" s="41"/>
      <c r="D14" s="42"/>
      <c r="E14" s="43"/>
      <c r="F14" s="44">
        <f t="shared" si="1"/>
        <v>0</v>
      </c>
      <c r="G14" s="45">
        <f t="shared" si="0"/>
        <v>0</v>
      </c>
      <c r="H14" s="38"/>
    </row>
    <row r="15" spans="1:11" ht="13.5" thickBot="1" x14ac:dyDescent="0.25">
      <c r="A15" s="281"/>
      <c r="B15" s="46"/>
      <c r="C15" s="47"/>
      <c r="D15" s="48"/>
      <c r="E15" s="49"/>
      <c r="F15" s="50">
        <f t="shared" si="1"/>
        <v>0</v>
      </c>
      <c r="G15" s="51">
        <f t="shared" si="0"/>
        <v>0</v>
      </c>
      <c r="H15" s="38"/>
    </row>
    <row r="16" spans="1:11" ht="23.25" customHeight="1" thickBot="1" x14ac:dyDescent="0.25">
      <c r="A16" s="559" t="s">
        <v>36</v>
      </c>
      <c r="B16" s="560"/>
      <c r="C16" s="52" t="s">
        <v>37</v>
      </c>
      <c r="D16" s="561" t="s">
        <v>38</v>
      </c>
      <c r="E16" s="562"/>
      <c r="F16" s="561" t="s">
        <v>39</v>
      </c>
      <c r="G16" s="562"/>
      <c r="H16" s="53" t="s">
        <v>40</v>
      </c>
      <c r="I16" s="563" t="s">
        <v>199</v>
      </c>
    </row>
    <row r="17" spans="1:9" ht="13.5" thickBot="1" x14ac:dyDescent="0.25">
      <c r="A17" s="565"/>
      <c r="B17" s="566"/>
      <c r="C17" s="54"/>
      <c r="D17" s="55">
        <v>1</v>
      </c>
      <c r="E17" s="56">
        <f>SUM(E18:E43)</f>
        <v>0</v>
      </c>
      <c r="F17" s="55">
        <v>0</v>
      </c>
      <c r="G17" s="56">
        <f>SUM(G18:G43)</f>
        <v>0</v>
      </c>
      <c r="H17" s="57">
        <f>SUM(H18:H43)</f>
        <v>0</v>
      </c>
      <c r="I17" s="564"/>
    </row>
    <row r="18" spans="1:9" x14ac:dyDescent="0.2">
      <c r="A18" s="567" t="s">
        <v>41</v>
      </c>
      <c r="B18" s="568"/>
      <c r="C18" s="58"/>
      <c r="D18" s="59">
        <v>1</v>
      </c>
      <c r="E18" s="36">
        <f>+H18*$D$17</f>
        <v>0</v>
      </c>
      <c r="F18" s="59">
        <v>0</v>
      </c>
      <c r="G18" s="60">
        <f>+H18*F18</f>
        <v>0</v>
      </c>
      <c r="H18" s="61"/>
      <c r="I18" s="62"/>
    </row>
    <row r="19" spans="1:9" x14ac:dyDescent="0.2">
      <c r="A19" s="552" t="s">
        <v>42</v>
      </c>
      <c r="B19" s="553"/>
      <c r="C19" s="63"/>
      <c r="D19" s="59">
        <v>1</v>
      </c>
      <c r="E19" s="36">
        <f t="shared" ref="E19:E43" si="2">+H19*$D$17</f>
        <v>0</v>
      </c>
      <c r="F19" s="59">
        <v>0</v>
      </c>
      <c r="G19" s="60">
        <f t="shared" ref="G19:G43" si="3">+H19*F19</f>
        <v>0</v>
      </c>
      <c r="H19" s="64"/>
      <c r="I19" s="62"/>
    </row>
    <row r="20" spans="1:9" x14ac:dyDescent="0.2">
      <c r="A20" s="552" t="s">
        <v>43</v>
      </c>
      <c r="B20" s="553"/>
      <c r="C20" s="63"/>
      <c r="D20" s="59">
        <v>1</v>
      </c>
      <c r="E20" s="36">
        <f t="shared" si="2"/>
        <v>0</v>
      </c>
      <c r="F20" s="59">
        <v>0</v>
      </c>
      <c r="G20" s="60">
        <f t="shared" si="3"/>
        <v>0</v>
      </c>
      <c r="H20" s="64"/>
      <c r="I20" s="65" t="s">
        <v>44</v>
      </c>
    </row>
    <row r="21" spans="1:9" x14ac:dyDescent="0.2">
      <c r="A21" s="552" t="s">
        <v>45</v>
      </c>
      <c r="B21" s="553"/>
      <c r="C21" s="63"/>
      <c r="D21" s="59">
        <v>1</v>
      </c>
      <c r="E21" s="36">
        <f t="shared" si="2"/>
        <v>0</v>
      </c>
      <c r="F21" s="59">
        <v>0</v>
      </c>
      <c r="G21" s="60">
        <f t="shared" si="3"/>
        <v>0</v>
      </c>
      <c r="H21" s="64"/>
      <c r="I21" s="65" t="s">
        <v>46</v>
      </c>
    </row>
    <row r="22" spans="1:9" x14ac:dyDescent="0.2">
      <c r="A22" s="552" t="s">
        <v>47</v>
      </c>
      <c r="B22" s="553"/>
      <c r="C22" s="63"/>
      <c r="D22" s="59">
        <v>1</v>
      </c>
      <c r="E22" s="36">
        <f t="shared" si="2"/>
        <v>0</v>
      </c>
      <c r="F22" s="59">
        <v>0</v>
      </c>
      <c r="G22" s="60">
        <f t="shared" si="3"/>
        <v>0</v>
      </c>
      <c r="H22" s="64"/>
      <c r="I22" s="62"/>
    </row>
    <row r="23" spans="1:9" ht="25.5" x14ac:dyDescent="0.2">
      <c r="A23" s="552" t="s">
        <v>48</v>
      </c>
      <c r="B23" s="553"/>
      <c r="C23" s="63"/>
      <c r="D23" s="59">
        <v>1</v>
      </c>
      <c r="E23" s="36">
        <f t="shared" si="2"/>
        <v>0</v>
      </c>
      <c r="F23" s="59">
        <v>0</v>
      </c>
      <c r="G23" s="60">
        <f t="shared" si="3"/>
        <v>0</v>
      </c>
      <c r="H23" s="64"/>
      <c r="I23" s="65" t="s">
        <v>197</v>
      </c>
    </row>
    <row r="24" spans="1:9" x14ac:dyDescent="0.2">
      <c r="A24" s="552" t="s">
        <v>49</v>
      </c>
      <c r="B24" s="553"/>
      <c r="C24" s="63"/>
      <c r="D24" s="59">
        <v>1</v>
      </c>
      <c r="E24" s="36">
        <f t="shared" si="2"/>
        <v>0</v>
      </c>
      <c r="F24" s="66">
        <v>0</v>
      </c>
      <c r="G24" s="60">
        <f t="shared" si="3"/>
        <v>0</v>
      </c>
      <c r="H24" s="64"/>
      <c r="I24" s="65" t="s">
        <v>180</v>
      </c>
    </row>
    <row r="25" spans="1:9" x14ac:dyDescent="0.2">
      <c r="A25" s="552" t="s">
        <v>50</v>
      </c>
      <c r="B25" s="553"/>
      <c r="C25" s="63"/>
      <c r="D25" s="59">
        <v>1</v>
      </c>
      <c r="E25" s="36">
        <f t="shared" si="2"/>
        <v>0</v>
      </c>
      <c r="F25" s="66">
        <v>0</v>
      </c>
      <c r="G25" s="60">
        <f t="shared" si="3"/>
        <v>0</v>
      </c>
      <c r="H25" s="64"/>
      <c r="I25" s="65" t="s">
        <v>180</v>
      </c>
    </row>
    <row r="26" spans="1:9" x14ac:dyDescent="0.2">
      <c r="A26" s="552" t="s">
        <v>51</v>
      </c>
      <c r="B26" s="553"/>
      <c r="C26" s="63"/>
      <c r="D26" s="59">
        <v>1</v>
      </c>
      <c r="E26" s="36">
        <f t="shared" si="2"/>
        <v>0</v>
      </c>
      <c r="F26" s="66">
        <v>0</v>
      </c>
      <c r="G26" s="60">
        <f t="shared" si="3"/>
        <v>0</v>
      </c>
      <c r="H26" s="64"/>
      <c r="I26" s="62"/>
    </row>
    <row r="27" spans="1:9" x14ac:dyDescent="0.2">
      <c r="A27" s="552" t="s">
        <v>52</v>
      </c>
      <c r="B27" s="553"/>
      <c r="C27" s="63"/>
      <c r="D27" s="59">
        <v>1</v>
      </c>
      <c r="E27" s="36">
        <f t="shared" si="2"/>
        <v>0</v>
      </c>
      <c r="F27" s="66">
        <v>0</v>
      </c>
      <c r="G27" s="60">
        <f t="shared" si="3"/>
        <v>0</v>
      </c>
      <c r="H27" s="64"/>
      <c r="I27" s="62"/>
    </row>
    <row r="28" spans="1:9" x14ac:dyDescent="0.2">
      <c r="A28" s="552" t="s">
        <v>53</v>
      </c>
      <c r="B28" s="553"/>
      <c r="C28" s="63"/>
      <c r="D28" s="59">
        <v>1</v>
      </c>
      <c r="E28" s="36">
        <f t="shared" si="2"/>
        <v>0</v>
      </c>
      <c r="F28" s="66">
        <v>0</v>
      </c>
      <c r="G28" s="60">
        <f t="shared" si="3"/>
        <v>0</v>
      </c>
      <c r="H28" s="64"/>
      <c r="I28" s="62"/>
    </row>
    <row r="29" spans="1:9" x14ac:dyDescent="0.2">
      <c r="A29" s="552" t="s">
        <v>54</v>
      </c>
      <c r="B29" s="553"/>
      <c r="C29" s="63"/>
      <c r="D29" s="59">
        <v>1</v>
      </c>
      <c r="E29" s="36">
        <f t="shared" si="2"/>
        <v>0</v>
      </c>
      <c r="F29" s="66">
        <v>0</v>
      </c>
      <c r="G29" s="60">
        <f t="shared" si="3"/>
        <v>0</v>
      </c>
      <c r="H29" s="64"/>
      <c r="I29" s="62"/>
    </row>
    <row r="30" spans="1:9" ht="36.75" customHeight="1" x14ac:dyDescent="0.2">
      <c r="A30" s="552" t="s">
        <v>55</v>
      </c>
      <c r="B30" s="553"/>
      <c r="C30" s="63"/>
      <c r="D30" s="59">
        <v>1</v>
      </c>
      <c r="E30" s="36">
        <f t="shared" si="2"/>
        <v>0</v>
      </c>
      <c r="F30" s="66">
        <v>0</v>
      </c>
      <c r="G30" s="60">
        <f t="shared" si="3"/>
        <v>0</v>
      </c>
      <c r="H30" s="64"/>
      <c r="I30" s="65" t="s">
        <v>198</v>
      </c>
    </row>
    <row r="31" spans="1:9" x14ac:dyDescent="0.2">
      <c r="A31" s="552" t="s">
        <v>56</v>
      </c>
      <c r="B31" s="553"/>
      <c r="C31" s="63"/>
      <c r="D31" s="59">
        <v>1</v>
      </c>
      <c r="E31" s="36">
        <f t="shared" si="2"/>
        <v>0</v>
      </c>
      <c r="F31" s="66">
        <v>0</v>
      </c>
      <c r="G31" s="60">
        <f t="shared" si="3"/>
        <v>0</v>
      </c>
      <c r="H31" s="64"/>
      <c r="I31" s="62"/>
    </row>
    <row r="32" spans="1:9" x14ac:dyDescent="0.2">
      <c r="A32" s="552" t="s">
        <v>57</v>
      </c>
      <c r="B32" s="553"/>
      <c r="C32" s="63"/>
      <c r="D32" s="59">
        <v>1</v>
      </c>
      <c r="E32" s="36">
        <f t="shared" si="2"/>
        <v>0</v>
      </c>
      <c r="F32" s="66">
        <v>0</v>
      </c>
      <c r="G32" s="60">
        <f t="shared" si="3"/>
        <v>0</v>
      </c>
      <c r="H32" s="64"/>
      <c r="I32" s="65" t="s">
        <v>58</v>
      </c>
    </row>
    <row r="33" spans="1:9" x14ac:dyDescent="0.2">
      <c r="A33" s="552" t="s">
        <v>59</v>
      </c>
      <c r="B33" s="553"/>
      <c r="C33" s="63"/>
      <c r="D33" s="59">
        <v>1</v>
      </c>
      <c r="E33" s="36">
        <f t="shared" si="2"/>
        <v>0</v>
      </c>
      <c r="F33" s="66">
        <v>0</v>
      </c>
      <c r="G33" s="60">
        <f t="shared" si="3"/>
        <v>0</v>
      </c>
      <c r="H33" s="64"/>
      <c r="I33" s="65" t="s">
        <v>180</v>
      </c>
    </row>
    <row r="34" spans="1:9" ht="25.5" x14ac:dyDescent="0.2">
      <c r="A34" s="552" t="s">
        <v>60</v>
      </c>
      <c r="B34" s="553"/>
      <c r="C34" s="63"/>
      <c r="D34" s="59">
        <v>1</v>
      </c>
      <c r="E34" s="36">
        <f t="shared" si="2"/>
        <v>0</v>
      </c>
      <c r="F34" s="66">
        <v>0</v>
      </c>
      <c r="G34" s="60">
        <f t="shared" si="3"/>
        <v>0</v>
      </c>
      <c r="H34" s="64"/>
      <c r="I34" s="65" t="s">
        <v>181</v>
      </c>
    </row>
    <row r="35" spans="1:9" x14ac:dyDescent="0.2">
      <c r="A35" s="552" t="s">
        <v>61</v>
      </c>
      <c r="B35" s="553"/>
      <c r="C35" s="63"/>
      <c r="D35" s="59">
        <v>1</v>
      </c>
      <c r="E35" s="36">
        <f t="shared" si="2"/>
        <v>0</v>
      </c>
      <c r="F35" s="66">
        <v>0</v>
      </c>
      <c r="G35" s="60">
        <f t="shared" si="3"/>
        <v>0</v>
      </c>
      <c r="H35" s="64"/>
      <c r="I35" s="62"/>
    </row>
    <row r="36" spans="1:9" x14ac:dyDescent="0.2">
      <c r="A36" s="552" t="s">
        <v>62</v>
      </c>
      <c r="B36" s="553"/>
      <c r="C36" s="63"/>
      <c r="D36" s="59">
        <v>1</v>
      </c>
      <c r="E36" s="36">
        <f t="shared" si="2"/>
        <v>0</v>
      </c>
      <c r="F36" s="66">
        <v>0</v>
      </c>
      <c r="G36" s="60">
        <f t="shared" si="3"/>
        <v>0</v>
      </c>
      <c r="H36" s="64"/>
      <c r="I36" s="62"/>
    </row>
    <row r="37" spans="1:9" x14ac:dyDescent="0.2">
      <c r="A37" s="552" t="s">
        <v>63</v>
      </c>
      <c r="B37" s="553"/>
      <c r="C37" s="63"/>
      <c r="D37" s="59">
        <v>1</v>
      </c>
      <c r="E37" s="36">
        <f t="shared" si="2"/>
        <v>0</v>
      </c>
      <c r="F37" s="66">
        <v>0</v>
      </c>
      <c r="G37" s="60">
        <f t="shared" si="3"/>
        <v>0</v>
      </c>
      <c r="H37" s="64"/>
      <c r="I37" s="62"/>
    </row>
    <row r="38" spans="1:9" x14ac:dyDescent="0.2">
      <c r="A38" s="552" t="s">
        <v>64</v>
      </c>
      <c r="B38" s="553"/>
      <c r="C38" s="63"/>
      <c r="D38" s="59">
        <v>1</v>
      </c>
      <c r="E38" s="36">
        <f t="shared" si="2"/>
        <v>0</v>
      </c>
      <c r="F38" s="66">
        <v>0</v>
      </c>
      <c r="G38" s="60">
        <f t="shared" si="3"/>
        <v>0</v>
      </c>
      <c r="H38" s="64"/>
      <c r="I38" s="65" t="s">
        <v>180</v>
      </c>
    </row>
    <row r="39" spans="1:9" x14ac:dyDescent="0.2">
      <c r="A39" s="552" t="s">
        <v>65</v>
      </c>
      <c r="B39" s="553"/>
      <c r="C39" s="63"/>
      <c r="D39" s="59">
        <v>1</v>
      </c>
      <c r="E39" s="36">
        <f t="shared" si="2"/>
        <v>0</v>
      </c>
      <c r="F39" s="66">
        <v>0</v>
      </c>
      <c r="G39" s="60">
        <f t="shared" si="3"/>
        <v>0</v>
      </c>
      <c r="H39" s="64"/>
      <c r="I39" s="65" t="s">
        <v>180</v>
      </c>
    </row>
    <row r="40" spans="1:9" x14ac:dyDescent="0.2">
      <c r="A40" s="552" t="s">
        <v>66</v>
      </c>
      <c r="B40" s="553"/>
      <c r="C40" s="63"/>
      <c r="D40" s="59">
        <v>1</v>
      </c>
      <c r="E40" s="36">
        <f t="shared" si="2"/>
        <v>0</v>
      </c>
      <c r="F40" s="66">
        <v>0</v>
      </c>
      <c r="G40" s="60">
        <f t="shared" si="3"/>
        <v>0</v>
      </c>
      <c r="H40" s="64"/>
      <c r="I40" s="65" t="s">
        <v>180</v>
      </c>
    </row>
    <row r="41" spans="1:9" x14ac:dyDescent="0.2">
      <c r="A41" s="552" t="s">
        <v>67</v>
      </c>
      <c r="B41" s="553"/>
      <c r="C41" s="63"/>
      <c r="D41" s="59">
        <v>1</v>
      </c>
      <c r="E41" s="36">
        <f t="shared" si="2"/>
        <v>0</v>
      </c>
      <c r="F41" s="66">
        <v>0</v>
      </c>
      <c r="G41" s="60">
        <f t="shared" si="3"/>
        <v>0</v>
      </c>
      <c r="H41" s="64"/>
      <c r="I41" s="65" t="s">
        <v>180</v>
      </c>
    </row>
    <row r="42" spans="1:9" x14ac:dyDescent="0.2">
      <c r="A42" s="552" t="s">
        <v>68</v>
      </c>
      <c r="B42" s="553"/>
      <c r="C42" s="63"/>
      <c r="D42" s="59">
        <v>1</v>
      </c>
      <c r="E42" s="36">
        <f t="shared" si="2"/>
        <v>0</v>
      </c>
      <c r="F42" s="66">
        <v>0</v>
      </c>
      <c r="G42" s="60">
        <f t="shared" si="3"/>
        <v>0</v>
      </c>
      <c r="H42" s="64"/>
      <c r="I42" s="62"/>
    </row>
    <row r="43" spans="1:9" ht="47.25" customHeight="1" thickBot="1" x14ac:dyDescent="0.25">
      <c r="A43" s="571" t="s">
        <v>69</v>
      </c>
      <c r="B43" s="572"/>
      <c r="C43" s="67"/>
      <c r="D43" s="59">
        <v>1</v>
      </c>
      <c r="E43" s="36">
        <f t="shared" si="2"/>
        <v>0</v>
      </c>
      <c r="F43" s="66">
        <v>0</v>
      </c>
      <c r="G43" s="60">
        <f t="shared" si="3"/>
        <v>0</v>
      </c>
      <c r="H43" s="64"/>
      <c r="I43" s="68"/>
    </row>
    <row r="44" spans="1:9" ht="13.5" thickBot="1" x14ac:dyDescent="0.25">
      <c r="A44" s="573" t="s">
        <v>70</v>
      </c>
      <c r="B44" s="574"/>
      <c r="C44" s="569" t="s">
        <v>71</v>
      </c>
      <c r="D44" s="570"/>
      <c r="E44" s="570"/>
      <c r="F44" s="69">
        <f>IF(F46+F47&lt;=(F8+E17)*6%,F46+F47,(F8+E17)*6%)</f>
        <v>0</v>
      </c>
      <c r="G44" s="70">
        <f>IF(G46+G47&lt;=(G8+G17)*6%,G46+G47,(G8+G17)*6%)</f>
        <v>0</v>
      </c>
      <c r="H44" s="71">
        <f>IF(H46+H47&lt;=(H8+H17)*6%,H46+H47,(H8+H17)*6%)</f>
        <v>0</v>
      </c>
    </row>
    <row r="45" spans="1:9" ht="13.5" thickBot="1" x14ac:dyDescent="0.25">
      <c r="A45" s="72"/>
      <c r="B45" s="73"/>
      <c r="C45" s="74"/>
      <c r="D45" s="75"/>
      <c r="E45" s="75"/>
      <c r="F45" s="23">
        <v>1</v>
      </c>
      <c r="G45" s="24">
        <v>0</v>
      </c>
      <c r="H45" s="76">
        <f>SUM(H46:H47)</f>
        <v>0</v>
      </c>
    </row>
    <row r="46" spans="1:9" x14ac:dyDescent="0.2">
      <c r="A46" s="576" t="s">
        <v>72</v>
      </c>
      <c r="B46" s="577"/>
      <c r="C46" s="77"/>
      <c r="D46" s="77"/>
      <c r="E46" s="45"/>
      <c r="F46" s="78">
        <f>+H46*F45</f>
        <v>0</v>
      </c>
      <c r="G46" s="79">
        <f>+H46*G45</f>
        <v>0</v>
      </c>
      <c r="H46" s="80">
        <f>+'Zentrale Verwaltung'!D11</f>
        <v>0</v>
      </c>
    </row>
    <row r="47" spans="1:9" ht="13.5" thickBot="1" x14ac:dyDescent="0.25">
      <c r="A47" s="578" t="s">
        <v>73</v>
      </c>
      <c r="B47" s="579"/>
      <c r="C47" s="81"/>
      <c r="D47" s="81"/>
      <c r="E47" s="51"/>
      <c r="F47" s="82">
        <f>+H47*F45</f>
        <v>0</v>
      </c>
      <c r="G47" s="83">
        <f>+H47*G45</f>
        <v>0</v>
      </c>
      <c r="H47" s="84">
        <f>+'Zentrale Verwaltung'!D33</f>
        <v>0</v>
      </c>
    </row>
    <row r="48" spans="1:9" ht="13.5" thickBot="1" x14ac:dyDescent="0.25">
      <c r="A48" s="545" t="s">
        <v>74</v>
      </c>
      <c r="B48" s="546"/>
      <c r="C48" s="546"/>
      <c r="D48" s="546"/>
      <c r="E48" s="546"/>
      <c r="F48" s="69">
        <f>+F8+E17+F44</f>
        <v>65744.960000000006</v>
      </c>
      <c r="G48" s="70">
        <f>+G8+G17+G44</f>
        <v>0</v>
      </c>
      <c r="H48" s="85">
        <f>+H8+H17+H44</f>
        <v>65744.960000000006</v>
      </c>
    </row>
    <row r="49" spans="1:12" ht="28.5" customHeight="1" thickBot="1" x14ac:dyDescent="0.25">
      <c r="A49" s="86"/>
      <c r="B49" s="87"/>
      <c r="C49" s="87"/>
      <c r="D49" s="87"/>
      <c r="E49" s="87"/>
      <c r="F49" s="23">
        <v>1</v>
      </c>
      <c r="G49" s="24">
        <v>0</v>
      </c>
      <c r="H49" s="76"/>
      <c r="I49" s="256" t="s">
        <v>75</v>
      </c>
    </row>
    <row r="50" spans="1:12" x14ac:dyDescent="0.2">
      <c r="A50" s="580" t="s">
        <v>76</v>
      </c>
      <c r="B50" s="581"/>
      <c r="C50" s="582" t="s">
        <v>77</v>
      </c>
      <c r="D50" s="583"/>
      <c r="E50" s="583"/>
      <c r="F50" s="88">
        <f>+H50*F49</f>
        <v>0</v>
      </c>
      <c r="G50" s="89">
        <f>+H50*G49</f>
        <v>0</v>
      </c>
      <c r="H50" s="61">
        <v>0</v>
      </c>
      <c r="I50" s="65" t="s">
        <v>78</v>
      </c>
    </row>
    <row r="51" spans="1:12" ht="13.5" thickBot="1" x14ac:dyDescent="0.25">
      <c r="A51" s="578" t="s">
        <v>79</v>
      </c>
      <c r="B51" s="579"/>
      <c r="C51" s="90"/>
      <c r="D51" s="90"/>
      <c r="E51" s="91"/>
      <c r="F51" s="92">
        <f>+H51*F49</f>
        <v>0</v>
      </c>
      <c r="G51" s="91">
        <f>+H51*G49</f>
        <v>0</v>
      </c>
      <c r="H51" s="64">
        <v>0</v>
      </c>
      <c r="I51" s="257" t="s">
        <v>80</v>
      </c>
    </row>
    <row r="52" spans="1:12" ht="13.5" thickBot="1" x14ac:dyDescent="0.25">
      <c r="A52" s="573" t="s">
        <v>81</v>
      </c>
      <c r="B52" s="574"/>
      <c r="C52" s="569"/>
      <c r="D52" s="570"/>
      <c r="E52" s="570"/>
      <c r="F52" s="23">
        <v>1</v>
      </c>
      <c r="G52" s="24">
        <v>0</v>
      </c>
      <c r="H52" s="76"/>
    </row>
    <row r="53" spans="1:12" ht="13.5" thickBot="1" x14ac:dyDescent="0.25">
      <c r="A53" s="93" t="s">
        <v>82</v>
      </c>
      <c r="B53" s="94"/>
      <c r="C53" s="95"/>
      <c r="D53" s="95"/>
      <c r="E53" s="96"/>
      <c r="F53" s="92">
        <f>+H53*F52</f>
        <v>0</v>
      </c>
      <c r="G53" s="91">
        <f>+H53*G52</f>
        <v>0</v>
      </c>
      <c r="H53" s="97">
        <v>0</v>
      </c>
    </row>
    <row r="54" spans="1:12" ht="13.5" thickBot="1" x14ac:dyDescent="0.25">
      <c r="A54" s="545" t="s">
        <v>83</v>
      </c>
      <c r="B54" s="584"/>
      <c r="C54" s="98"/>
      <c r="D54" s="98"/>
      <c r="E54" s="99"/>
      <c r="F54" s="100">
        <f>+F48+F50+F51</f>
        <v>65744.960000000006</v>
      </c>
      <c r="G54" s="100">
        <f>+G48+G50+G51</f>
        <v>0</v>
      </c>
      <c r="H54" s="101">
        <f>SUM(H48:H53)</f>
        <v>65744.960000000006</v>
      </c>
    </row>
    <row r="55" spans="1:12" x14ac:dyDescent="0.2">
      <c r="A55" s="15" t="s">
        <v>84</v>
      </c>
      <c r="B55" s="102"/>
      <c r="C55" s="103"/>
      <c r="D55" s="103"/>
      <c r="E55" s="103"/>
      <c r="F55" s="103"/>
      <c r="G55" s="103"/>
      <c r="H55" s="103"/>
    </row>
    <row r="56" spans="1:12" x14ac:dyDescent="0.2">
      <c r="A56" s="15" t="s">
        <v>85</v>
      </c>
      <c r="B56" s="15"/>
      <c r="C56" s="15"/>
      <c r="D56" s="15"/>
      <c r="E56" s="15"/>
      <c r="F56" s="15"/>
      <c r="G56" s="15"/>
      <c r="H56" s="15"/>
    </row>
    <row r="57" spans="1:12" x14ac:dyDescent="0.2">
      <c r="A57" s="15" t="s">
        <v>86</v>
      </c>
      <c r="B57" s="15"/>
      <c r="C57" s="15"/>
      <c r="D57" s="15"/>
      <c r="E57" s="15"/>
      <c r="F57" s="15"/>
      <c r="G57" s="15"/>
      <c r="H57" s="15"/>
    </row>
    <row r="58" spans="1:12" x14ac:dyDescent="0.2">
      <c r="A58" s="15" t="s">
        <v>87</v>
      </c>
      <c r="B58" s="15"/>
      <c r="C58" s="15"/>
      <c r="D58" s="15"/>
      <c r="E58" s="15"/>
      <c r="F58" s="15"/>
      <c r="G58" s="15"/>
      <c r="H58" s="15"/>
    </row>
    <row r="59" spans="1:12" x14ac:dyDescent="0.2">
      <c r="A59" s="102"/>
      <c r="B59" s="102"/>
      <c r="C59" s="104"/>
      <c r="D59" s="104"/>
      <c r="E59" s="104"/>
      <c r="F59" s="104"/>
      <c r="G59" s="104"/>
      <c r="H59" s="104"/>
    </row>
    <row r="60" spans="1:12" x14ac:dyDescent="0.2">
      <c r="A60" s="102"/>
      <c r="B60" s="102"/>
      <c r="C60" s="104"/>
      <c r="D60" s="104"/>
      <c r="E60" s="104"/>
      <c r="F60" s="104"/>
      <c r="G60" s="104"/>
      <c r="H60" s="104"/>
    </row>
    <row r="61" spans="1:12" x14ac:dyDescent="0.2">
      <c r="A61" s="102"/>
      <c r="B61" s="102"/>
      <c r="C61" s="585" t="s">
        <v>88</v>
      </c>
      <c r="D61" s="585"/>
      <c r="E61" s="585"/>
      <c r="F61" s="105"/>
      <c r="G61" s="105"/>
      <c r="H61" s="106" t="s">
        <v>89</v>
      </c>
    </row>
    <row r="62" spans="1:12" x14ac:dyDescent="0.2">
      <c r="A62" s="107"/>
      <c r="B62" s="107"/>
      <c r="C62" s="575" t="s">
        <v>90</v>
      </c>
      <c r="D62" s="575"/>
      <c r="E62" s="575"/>
      <c r="F62" s="108"/>
      <c r="G62" s="108"/>
      <c r="H62" s="109">
        <f>+H8</f>
        <v>65744.960000000006</v>
      </c>
    </row>
    <row r="63" spans="1:12" x14ac:dyDescent="0.2">
      <c r="A63" s="107"/>
      <c r="B63" s="107"/>
      <c r="C63" s="575" t="s">
        <v>36</v>
      </c>
      <c r="D63" s="575"/>
      <c r="E63" s="575"/>
      <c r="F63" s="108"/>
      <c r="G63" s="108"/>
      <c r="H63" s="109">
        <f>+H17</f>
        <v>0</v>
      </c>
    </row>
    <row r="64" spans="1:12" x14ac:dyDescent="0.2">
      <c r="A64" s="107"/>
      <c r="B64" s="107"/>
      <c r="C64" s="575" t="s">
        <v>70</v>
      </c>
      <c r="D64" s="575"/>
      <c r="E64" s="575"/>
      <c r="F64" s="108"/>
      <c r="G64" s="108"/>
      <c r="H64" s="109">
        <f>+H44</f>
        <v>0</v>
      </c>
      <c r="L64" s="110"/>
    </row>
    <row r="65" spans="1:9" x14ac:dyDescent="0.2">
      <c r="A65" s="107"/>
      <c r="B65" s="107"/>
      <c r="C65" s="575" t="s">
        <v>76</v>
      </c>
      <c r="D65" s="575"/>
      <c r="E65" s="575"/>
      <c r="F65" s="108"/>
      <c r="G65" s="108"/>
      <c r="H65" s="109">
        <f>+H50</f>
        <v>0</v>
      </c>
    </row>
    <row r="66" spans="1:9" x14ac:dyDescent="0.2">
      <c r="A66" s="107"/>
      <c r="B66" s="107"/>
      <c r="C66" s="575" t="s">
        <v>79</v>
      </c>
      <c r="D66" s="575"/>
      <c r="E66" s="575"/>
      <c r="F66" s="108"/>
      <c r="G66" s="108"/>
      <c r="H66" s="111">
        <f>+H51</f>
        <v>0</v>
      </c>
    </row>
    <row r="67" spans="1:9" x14ac:dyDescent="0.2">
      <c r="A67" s="107"/>
      <c r="B67" s="107"/>
      <c r="C67" s="112" t="s">
        <v>81</v>
      </c>
      <c r="D67" s="112"/>
      <c r="E67" s="112"/>
      <c r="F67" s="112"/>
      <c r="G67" s="112"/>
      <c r="H67" s="113">
        <f>+H53</f>
        <v>0</v>
      </c>
    </row>
    <row r="68" spans="1:9" x14ac:dyDescent="0.2">
      <c r="A68" s="107"/>
      <c r="B68" s="107"/>
      <c r="C68" s="589" t="s">
        <v>83</v>
      </c>
      <c r="D68" s="589"/>
      <c r="E68" s="589"/>
      <c r="F68" s="114"/>
      <c r="G68" s="114"/>
      <c r="H68" s="115">
        <f>SUM(H62:H67)</f>
        <v>65744.960000000006</v>
      </c>
    </row>
    <row r="69" spans="1:9" x14ac:dyDescent="0.2">
      <c r="H69" s="116"/>
    </row>
    <row r="70" spans="1:9" x14ac:dyDescent="0.2">
      <c r="C70" s="590" t="s">
        <v>91</v>
      </c>
      <c r="D70" s="590"/>
      <c r="E70" s="590"/>
      <c r="F70" s="590"/>
      <c r="G70" s="590"/>
      <c r="H70" s="116">
        <f>+H68-H67</f>
        <v>65744.960000000006</v>
      </c>
    </row>
    <row r="72" spans="1:9" x14ac:dyDescent="0.2">
      <c r="B72" s="610"/>
      <c r="C72" s="611"/>
      <c r="D72" s="610"/>
    </row>
    <row r="73" spans="1:9" ht="38.25" x14ac:dyDescent="0.25">
      <c r="A73" s="14"/>
      <c r="B73" s="612"/>
      <c r="C73" s="612"/>
      <c r="D73" s="612"/>
      <c r="I73" s="260" t="s">
        <v>201</v>
      </c>
    </row>
    <row r="74" spans="1:9" ht="15.75" x14ac:dyDescent="0.25">
      <c r="A74" s="19"/>
    </row>
    <row r="76" spans="1:9" ht="13.5" thickBot="1" x14ac:dyDescent="0.25">
      <c r="A76" s="259" t="s">
        <v>177</v>
      </c>
      <c r="B76" s="259"/>
      <c r="C76" s="259"/>
    </row>
    <row r="77" spans="1:9" ht="192" customHeight="1" thickBot="1" x14ac:dyDescent="0.25">
      <c r="A77" s="586" t="s">
        <v>176</v>
      </c>
      <c r="B77" s="587"/>
      <c r="C77" s="587"/>
      <c r="D77" s="587"/>
      <c r="E77" s="587"/>
      <c r="F77" s="587"/>
      <c r="G77" s="587"/>
      <c r="H77" s="588"/>
    </row>
  </sheetData>
  <mergeCells count="60">
    <mergeCell ref="A77:H77"/>
    <mergeCell ref="C64:E64"/>
    <mergeCell ref="C65:E65"/>
    <mergeCell ref="C66:E66"/>
    <mergeCell ref="C68:E68"/>
    <mergeCell ref="C70:G70"/>
    <mergeCell ref="C63:E63"/>
    <mergeCell ref="A46:B46"/>
    <mergeCell ref="A47:B47"/>
    <mergeCell ref="A48:E48"/>
    <mergeCell ref="A50:B50"/>
    <mergeCell ref="C50:E50"/>
    <mergeCell ref="A51:B51"/>
    <mergeCell ref="A52:B52"/>
    <mergeCell ref="C52:E52"/>
    <mergeCell ref="A54:B54"/>
    <mergeCell ref="C61:E61"/>
    <mergeCell ref="C62:E62"/>
    <mergeCell ref="C44:E44"/>
    <mergeCell ref="A34:B34"/>
    <mergeCell ref="A35:B35"/>
    <mergeCell ref="A36:B36"/>
    <mergeCell ref="A37:B37"/>
    <mergeCell ref="A38:B38"/>
    <mergeCell ref="A39:B39"/>
    <mergeCell ref="A40:B40"/>
    <mergeCell ref="A41:B41"/>
    <mergeCell ref="A42:B42"/>
    <mergeCell ref="A43:B43"/>
    <mergeCell ref="A44:B44"/>
    <mergeCell ref="A33:B33"/>
    <mergeCell ref="A22:B22"/>
    <mergeCell ref="A23:B23"/>
    <mergeCell ref="A24:B24"/>
    <mergeCell ref="A25:B25"/>
    <mergeCell ref="A26:B26"/>
    <mergeCell ref="A27:B27"/>
    <mergeCell ref="A28:B28"/>
    <mergeCell ref="A29:B29"/>
    <mergeCell ref="A30:B30"/>
    <mergeCell ref="A31:B31"/>
    <mergeCell ref="A32:B32"/>
    <mergeCell ref="I16:I17"/>
    <mergeCell ref="A17:B17"/>
    <mergeCell ref="A18:B18"/>
    <mergeCell ref="A19:B19"/>
    <mergeCell ref="A20:B20"/>
    <mergeCell ref="F16:G16"/>
    <mergeCell ref="A21:B21"/>
    <mergeCell ref="A7:B7"/>
    <mergeCell ref="C7:E7"/>
    <mergeCell ref="A8:B8"/>
    <mergeCell ref="A16:B16"/>
    <mergeCell ref="D16:E16"/>
    <mergeCell ref="A6:E6"/>
    <mergeCell ref="A1:H1"/>
    <mergeCell ref="C2:H2"/>
    <mergeCell ref="C3:H3"/>
    <mergeCell ref="D4:E4"/>
    <mergeCell ref="G4:H4"/>
  </mergeCells>
  <printOptions horizontalCentered="1"/>
  <pageMargins left="0.78740157480314965" right="0.78740157480314965" top="0.98425196850393704" bottom="0.98425196850393704" header="0.51181102362204722" footer="0.51181102362204722"/>
  <pageSetup paperSize="9" scale="43" orientation="portrait" verticalDpi="4294967295" r:id="rId1"/>
  <headerFooter alignWithMargins="0">
    <oddHeader>&amp;LAnlage 2&amp;C&amp;F&amp;R&amp;A</oddHeader>
    <oddFooter>&amp;L&amp;P von &amp;N&amp;CLGSW/Verg/Plankalkulation BBE_Vorlage 2/2022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H41"/>
  <sheetViews>
    <sheetView topLeftCell="A42" zoomScaleNormal="100" workbookViewId="0">
      <selection activeCell="C5" sqref="C5"/>
    </sheetView>
  </sheetViews>
  <sheetFormatPr baseColWidth="10" defaultRowHeight="12.75" x14ac:dyDescent="0.2"/>
  <cols>
    <col min="1" max="1" width="13.28515625" bestFit="1" customWidth="1"/>
    <col min="2" max="3" width="10.140625" customWidth="1"/>
    <col min="4" max="8" width="10.28515625" customWidth="1"/>
  </cols>
  <sheetData>
    <row r="1" spans="1:8" ht="22.5" customHeight="1" x14ac:dyDescent="0.25">
      <c r="A1" s="549" t="s">
        <v>92</v>
      </c>
      <c r="B1" s="549"/>
      <c r="C1" s="549"/>
      <c r="D1" s="549"/>
      <c r="E1" s="549"/>
      <c r="F1" s="549"/>
      <c r="G1" s="549"/>
      <c r="H1" s="549"/>
    </row>
    <row r="2" spans="1:8" ht="13.5" thickBot="1" x14ac:dyDescent="0.25">
      <c r="A2" s="107"/>
      <c r="B2" s="117"/>
      <c r="C2" s="117"/>
      <c r="D2" s="118"/>
      <c r="E2" s="118"/>
      <c r="F2" s="118"/>
      <c r="G2" s="118"/>
      <c r="H2" s="118"/>
    </row>
    <row r="3" spans="1:8" s="124" customFormat="1" ht="36.75" thickBot="1" x14ac:dyDescent="0.25">
      <c r="A3" s="119" t="s">
        <v>93</v>
      </c>
      <c r="B3" s="120" t="s">
        <v>94</v>
      </c>
      <c r="C3" s="121" t="s">
        <v>95</v>
      </c>
      <c r="D3" s="122" t="s">
        <v>96</v>
      </c>
      <c r="E3" s="122" t="s">
        <v>97</v>
      </c>
      <c r="F3" s="122" t="s">
        <v>98</v>
      </c>
      <c r="G3" s="122" t="s">
        <v>99</v>
      </c>
      <c r="H3" s="123" t="s">
        <v>100</v>
      </c>
    </row>
    <row r="4" spans="1:8" s="124" customFormat="1" ht="24.75" thickBot="1" x14ac:dyDescent="0.25">
      <c r="A4" s="125" t="s">
        <v>101</v>
      </c>
      <c r="B4" s="120"/>
      <c r="C4" s="126"/>
      <c r="D4" s="127"/>
      <c r="E4" s="127"/>
      <c r="F4" s="127"/>
      <c r="G4" s="127"/>
      <c r="H4" s="128"/>
    </row>
    <row r="5" spans="1:8" x14ac:dyDescent="0.2">
      <c r="A5" s="129" t="s">
        <v>102</v>
      </c>
      <c r="B5" s="130">
        <f t="shared" ref="B5:B10" si="0">SUM(C5:H5)</f>
        <v>65744.960000000006</v>
      </c>
      <c r="C5" s="131">
        <f>+Plankalkulation!H62</f>
        <v>65744.960000000006</v>
      </c>
      <c r="D5" s="130"/>
      <c r="E5" s="130"/>
      <c r="F5" s="130"/>
      <c r="G5" s="130"/>
      <c r="H5" s="132"/>
    </row>
    <row r="6" spans="1:8" x14ac:dyDescent="0.2">
      <c r="A6" s="133" t="s">
        <v>73</v>
      </c>
      <c r="B6" s="130">
        <f t="shared" si="0"/>
        <v>0</v>
      </c>
      <c r="C6" s="134">
        <f>+Plankalkulation!H63</f>
        <v>0</v>
      </c>
      <c r="D6" s="77"/>
      <c r="E6" s="77"/>
      <c r="F6" s="77"/>
      <c r="G6" s="77"/>
      <c r="H6" s="79"/>
    </row>
    <row r="7" spans="1:8" x14ac:dyDescent="0.2">
      <c r="A7" s="133" t="s">
        <v>103</v>
      </c>
      <c r="B7" s="130">
        <f t="shared" si="0"/>
        <v>0</v>
      </c>
      <c r="C7" s="134">
        <f>+Plankalkulation!H64</f>
        <v>0</v>
      </c>
      <c r="D7" s="77"/>
      <c r="E7" s="77"/>
      <c r="F7" s="77"/>
      <c r="G7" s="77"/>
      <c r="H7" s="79"/>
    </row>
    <row r="8" spans="1:8" x14ac:dyDescent="0.2">
      <c r="A8" s="133" t="s">
        <v>104</v>
      </c>
      <c r="B8" s="130">
        <f t="shared" si="0"/>
        <v>0</v>
      </c>
      <c r="C8" s="134">
        <f>+Plankalkulation!H65</f>
        <v>0</v>
      </c>
      <c r="D8" s="77"/>
      <c r="E8" s="77"/>
      <c r="F8" s="77"/>
      <c r="G8" s="77"/>
      <c r="H8" s="79"/>
    </row>
    <row r="9" spans="1:8" x14ac:dyDescent="0.2">
      <c r="A9" s="133" t="s">
        <v>79</v>
      </c>
      <c r="B9" s="130">
        <f t="shared" si="0"/>
        <v>0</v>
      </c>
      <c r="C9" s="134">
        <f>+Plankalkulation!H66</f>
        <v>0</v>
      </c>
      <c r="D9" s="77"/>
      <c r="E9" s="77"/>
      <c r="F9" s="77"/>
      <c r="G9" s="77"/>
      <c r="H9" s="79"/>
    </row>
    <row r="10" spans="1:8" ht="13.5" thickBot="1" x14ac:dyDescent="0.25">
      <c r="A10" s="133" t="s">
        <v>81</v>
      </c>
      <c r="B10" s="130">
        <f t="shared" si="0"/>
        <v>0</v>
      </c>
      <c r="C10" s="134">
        <f>+Plankalkulation!H67</f>
        <v>0</v>
      </c>
      <c r="D10" s="77"/>
      <c r="E10" s="77"/>
      <c r="F10" s="77"/>
      <c r="G10" s="77"/>
      <c r="H10" s="79"/>
    </row>
    <row r="11" spans="1:8" ht="13.5" thickBot="1" x14ac:dyDescent="0.25">
      <c r="A11" s="135" t="s">
        <v>94</v>
      </c>
      <c r="B11" s="98">
        <f>SUM(B5:B10)</f>
        <v>65744.960000000006</v>
      </c>
      <c r="C11" s="98">
        <f>SUM(C5:C10)</f>
        <v>65744.960000000006</v>
      </c>
      <c r="D11" s="98">
        <f>SUM(D5:D9)</f>
        <v>0</v>
      </c>
      <c r="E11" s="98">
        <f>SUM(E5:E9)</f>
        <v>0</v>
      </c>
      <c r="F11" s="98">
        <f>SUM(F5:F9)</f>
        <v>0</v>
      </c>
      <c r="G11" s="98">
        <f>SUM(G5:G9)</f>
        <v>0</v>
      </c>
      <c r="H11" s="136">
        <f>SUM(H5:H9)</f>
        <v>0</v>
      </c>
    </row>
    <row r="12" spans="1:8" ht="13.5" thickBot="1" x14ac:dyDescent="0.25">
      <c r="A12" s="137" t="s">
        <v>105</v>
      </c>
      <c r="B12" s="138"/>
      <c r="C12" s="139">
        <f>+C11*10%</f>
        <v>6574.5</v>
      </c>
      <c r="D12" s="140" t="str">
        <f>IF(C23&gt;C12,"lt. RL dürfen max. 10% der AMS-Beihilfe für Nicht AMS Kd verwendet werden!"," ")</f>
        <v xml:space="preserve"> </v>
      </c>
      <c r="E12" s="141"/>
      <c r="F12" s="141"/>
      <c r="G12" s="141"/>
      <c r="H12" s="141"/>
    </row>
    <row r="13" spans="1:8" x14ac:dyDescent="0.2">
      <c r="A13" s="107"/>
      <c r="B13" s="141"/>
      <c r="C13" s="141"/>
      <c r="D13" s="141"/>
      <c r="E13" s="141"/>
      <c r="F13" s="141"/>
      <c r="G13" s="141"/>
      <c r="H13" s="141"/>
    </row>
    <row r="14" spans="1:8" x14ac:dyDescent="0.2">
      <c r="A14" s="592" t="s">
        <v>106</v>
      </c>
      <c r="B14" s="592"/>
      <c r="C14" s="141"/>
      <c r="D14" s="141"/>
      <c r="E14" s="141"/>
      <c r="F14" s="141"/>
      <c r="G14" s="141"/>
      <c r="H14" s="141"/>
    </row>
    <row r="15" spans="1:8" x14ac:dyDescent="0.2">
      <c r="A15" s="107"/>
      <c r="B15" s="141"/>
      <c r="C15" s="141"/>
      <c r="D15" s="141"/>
      <c r="E15" s="141"/>
      <c r="F15" s="141"/>
      <c r="G15" s="141"/>
      <c r="H15" s="141"/>
    </row>
    <row r="16" spans="1:8" s="124" customFormat="1" x14ac:dyDescent="0.2">
      <c r="A16" s="142" t="s">
        <v>107</v>
      </c>
      <c r="B16" s="143" t="s">
        <v>94</v>
      </c>
      <c r="C16" s="144" t="s">
        <v>95</v>
      </c>
      <c r="D16" s="145" t="str">
        <f>+D3</f>
        <v>Name Kofinanzier 1</v>
      </c>
      <c r="E16" s="145" t="str">
        <f>+E3</f>
        <v>Name Kofinanzier 2</v>
      </c>
      <c r="F16" s="145" t="str">
        <f>+F3</f>
        <v>Name Kofinanzier 3</v>
      </c>
      <c r="G16" s="145" t="str">
        <f>+G3</f>
        <v>Name Kofinanzier 4</v>
      </c>
      <c r="H16" s="146" t="str">
        <f>+H3</f>
        <v>Eigenmittel</v>
      </c>
    </row>
    <row r="17" spans="1:8" x14ac:dyDescent="0.2">
      <c r="A17" s="147" t="s">
        <v>102</v>
      </c>
      <c r="B17" s="45">
        <f t="shared" ref="B17:B22" si="1">SUM(C17:H17)</f>
        <v>0</v>
      </c>
      <c r="C17" s="63">
        <f t="shared" ref="C17:C22" si="2">+C5*0%</f>
        <v>0</v>
      </c>
      <c r="D17" s="63"/>
      <c r="E17" s="63"/>
      <c r="F17" s="63"/>
      <c r="G17" s="63"/>
      <c r="H17" s="63"/>
    </row>
    <row r="18" spans="1:8" x14ac:dyDescent="0.2">
      <c r="A18" s="147" t="s">
        <v>73</v>
      </c>
      <c r="B18" s="45">
        <f t="shared" si="1"/>
        <v>0</v>
      </c>
      <c r="C18" s="63">
        <f t="shared" si="2"/>
        <v>0</v>
      </c>
      <c r="D18" s="63"/>
      <c r="E18" s="63"/>
      <c r="F18" s="63"/>
      <c r="G18" s="63"/>
      <c r="H18" s="63"/>
    </row>
    <row r="19" spans="1:8" x14ac:dyDescent="0.2">
      <c r="A19" s="147" t="s">
        <v>103</v>
      </c>
      <c r="B19" s="45">
        <f t="shared" si="1"/>
        <v>0</v>
      </c>
      <c r="C19" s="63">
        <f t="shared" si="2"/>
        <v>0</v>
      </c>
      <c r="D19" s="63"/>
      <c r="E19" s="63"/>
      <c r="F19" s="63"/>
      <c r="G19" s="63"/>
      <c r="H19" s="63"/>
    </row>
    <row r="20" spans="1:8" x14ac:dyDescent="0.2">
      <c r="A20" s="147" t="s">
        <v>104</v>
      </c>
      <c r="B20" s="45">
        <f t="shared" si="1"/>
        <v>0</v>
      </c>
      <c r="C20" s="63">
        <f t="shared" si="2"/>
        <v>0</v>
      </c>
      <c r="D20" s="63"/>
      <c r="E20" s="63"/>
      <c r="F20" s="63"/>
      <c r="G20" s="63"/>
      <c r="H20" s="63"/>
    </row>
    <row r="21" spans="1:8" x14ac:dyDescent="0.2">
      <c r="A21" s="147" t="s">
        <v>79</v>
      </c>
      <c r="B21" s="45">
        <f t="shared" si="1"/>
        <v>0</v>
      </c>
      <c r="C21" s="63">
        <f t="shared" si="2"/>
        <v>0</v>
      </c>
      <c r="D21" s="63"/>
      <c r="E21" s="63"/>
      <c r="F21" s="63"/>
      <c r="G21" s="63"/>
      <c r="H21" s="63"/>
    </row>
    <row r="22" spans="1:8" x14ac:dyDescent="0.2">
      <c r="A22" s="133" t="s">
        <v>81</v>
      </c>
      <c r="B22" s="45">
        <f t="shared" si="1"/>
        <v>0</v>
      </c>
      <c r="C22" s="63">
        <f t="shared" si="2"/>
        <v>0</v>
      </c>
      <c r="D22" s="63"/>
      <c r="E22" s="63"/>
      <c r="F22" s="63"/>
      <c r="G22" s="63"/>
      <c r="H22" s="63"/>
    </row>
    <row r="23" spans="1:8" x14ac:dyDescent="0.2">
      <c r="A23" s="148" t="s">
        <v>94</v>
      </c>
      <c r="B23" s="149">
        <f>SUM(B17:B22)</f>
        <v>0</v>
      </c>
      <c r="C23" s="150">
        <f>SUM(C17:C22)</f>
        <v>0</v>
      </c>
      <c r="D23" s="150">
        <f>SUM(D17:D21)</f>
        <v>0</v>
      </c>
      <c r="E23" s="150">
        <f>SUM(E17:E21)</f>
        <v>0</v>
      </c>
      <c r="F23" s="150">
        <f>SUM(F17:F21)</f>
        <v>0</v>
      </c>
      <c r="G23" s="150">
        <f>SUM(G17:G21)</f>
        <v>0</v>
      </c>
      <c r="H23" s="150">
        <f>SUM(H17:H21)</f>
        <v>0</v>
      </c>
    </row>
    <row r="24" spans="1:8" x14ac:dyDescent="0.2">
      <c r="A24" s="107"/>
      <c r="B24" s="151"/>
      <c r="C24" s="151"/>
      <c r="D24" s="151"/>
      <c r="E24" s="151"/>
      <c r="F24" s="151"/>
      <c r="G24" s="151"/>
      <c r="H24" s="151"/>
    </row>
    <row r="25" spans="1:8" s="124" customFormat="1" x14ac:dyDescent="0.2">
      <c r="A25" s="142" t="s">
        <v>108</v>
      </c>
      <c r="B25" s="143" t="s">
        <v>94</v>
      </c>
      <c r="C25" s="143" t="s">
        <v>95</v>
      </c>
      <c r="D25" s="152" t="str">
        <f>+D3</f>
        <v>Name Kofinanzier 1</v>
      </c>
      <c r="E25" s="152" t="str">
        <f>+E3</f>
        <v>Name Kofinanzier 2</v>
      </c>
      <c r="F25" s="152" t="str">
        <f>+F3</f>
        <v>Name Kofinanzier 3</v>
      </c>
      <c r="G25" s="152" t="str">
        <f>+G3</f>
        <v>Name Kofinanzier 4</v>
      </c>
      <c r="H25" s="153" t="str">
        <f>+H3</f>
        <v>Eigenmittel</v>
      </c>
    </row>
    <row r="26" spans="1:8" x14ac:dyDescent="0.2">
      <c r="A26" s="154" t="s">
        <v>102</v>
      </c>
      <c r="B26" s="77">
        <f t="shared" ref="B26:B31" si="3">SUM(C26:H26)</f>
        <v>65744.960000000006</v>
      </c>
      <c r="C26" s="63">
        <f t="shared" ref="C26:C31" si="4">+C5*100%</f>
        <v>65744.960000000006</v>
      </c>
      <c r="D26" s="63"/>
      <c r="E26" s="63"/>
      <c r="F26" s="63"/>
      <c r="G26" s="63"/>
      <c r="H26" s="63"/>
    </row>
    <row r="27" spans="1:8" x14ac:dyDescent="0.2">
      <c r="A27" s="154" t="s">
        <v>73</v>
      </c>
      <c r="B27" s="77">
        <f t="shared" si="3"/>
        <v>0</v>
      </c>
      <c r="C27" s="63">
        <f t="shared" si="4"/>
        <v>0</v>
      </c>
      <c r="D27" s="63"/>
      <c r="E27" s="63"/>
      <c r="F27" s="63"/>
      <c r="G27" s="63"/>
      <c r="H27" s="63"/>
    </row>
    <row r="28" spans="1:8" x14ac:dyDescent="0.2">
      <c r="A28" s="154" t="s">
        <v>103</v>
      </c>
      <c r="B28" s="77">
        <f t="shared" si="3"/>
        <v>0</v>
      </c>
      <c r="C28" s="63">
        <f t="shared" si="4"/>
        <v>0</v>
      </c>
      <c r="D28" s="63"/>
      <c r="E28" s="63"/>
      <c r="F28" s="63"/>
      <c r="G28" s="63"/>
      <c r="H28" s="63"/>
    </row>
    <row r="29" spans="1:8" x14ac:dyDescent="0.2">
      <c r="A29" s="155" t="s">
        <v>104</v>
      </c>
      <c r="B29" s="77">
        <f t="shared" si="3"/>
        <v>0</v>
      </c>
      <c r="C29" s="63">
        <f t="shared" si="4"/>
        <v>0</v>
      </c>
      <c r="D29" s="63"/>
      <c r="E29" s="63"/>
      <c r="F29" s="63"/>
      <c r="G29" s="63"/>
      <c r="H29" s="63"/>
    </row>
    <row r="30" spans="1:8" x14ac:dyDescent="0.2">
      <c r="A30" s="154" t="s">
        <v>79</v>
      </c>
      <c r="B30" s="77">
        <f t="shared" si="3"/>
        <v>0</v>
      </c>
      <c r="C30" s="63">
        <f t="shared" si="4"/>
        <v>0</v>
      </c>
      <c r="D30" s="63"/>
      <c r="E30" s="63"/>
      <c r="F30" s="63"/>
      <c r="G30" s="63"/>
      <c r="H30" s="63"/>
    </row>
    <row r="31" spans="1:8" x14ac:dyDescent="0.2">
      <c r="A31" s="133" t="s">
        <v>81</v>
      </c>
      <c r="B31" s="77">
        <f t="shared" si="3"/>
        <v>0</v>
      </c>
      <c r="C31" s="63">
        <f t="shared" si="4"/>
        <v>0</v>
      </c>
      <c r="D31" s="63"/>
      <c r="E31" s="63"/>
      <c r="F31" s="63"/>
      <c r="G31" s="63"/>
      <c r="H31" s="63"/>
    </row>
    <row r="32" spans="1:8" x14ac:dyDescent="0.2">
      <c r="A32" s="148" t="s">
        <v>94</v>
      </c>
      <c r="B32" s="149">
        <f>SUM(B26:B31)</f>
        <v>65744.960000000006</v>
      </c>
      <c r="C32" s="149">
        <f>SUM(C26:C31)</f>
        <v>65744.960000000006</v>
      </c>
      <c r="D32" s="149">
        <f>SUM(D26:D30)</f>
        <v>0</v>
      </c>
      <c r="E32" s="149">
        <f>SUM(E26:E30)</f>
        <v>0</v>
      </c>
      <c r="F32" s="149">
        <f>SUM(F26:F30)</f>
        <v>0</v>
      </c>
      <c r="G32" s="149">
        <f>SUM(G26:G30)</f>
        <v>0</v>
      </c>
      <c r="H32" s="149">
        <f>SUM(H26:H30)</f>
        <v>0</v>
      </c>
    </row>
    <row r="33" spans="1:8" x14ac:dyDescent="0.2">
      <c r="A33" s="15"/>
    </row>
    <row r="34" spans="1:8" x14ac:dyDescent="0.2">
      <c r="A34" s="156" t="s">
        <v>84</v>
      </c>
    </row>
    <row r="35" spans="1:8" x14ac:dyDescent="0.2">
      <c r="A35" s="593" t="s">
        <v>85</v>
      </c>
      <c r="B35" s="593"/>
      <c r="C35" s="593"/>
      <c r="D35" s="593"/>
      <c r="E35" s="593"/>
      <c r="F35" s="593"/>
      <c r="G35" s="593"/>
      <c r="H35" s="593"/>
    </row>
    <row r="36" spans="1:8" x14ac:dyDescent="0.2">
      <c r="A36" s="593" t="s">
        <v>86</v>
      </c>
      <c r="B36" s="593"/>
      <c r="C36" s="593"/>
      <c r="D36" s="593"/>
      <c r="E36" s="593"/>
      <c r="F36" s="593"/>
      <c r="G36" s="593"/>
      <c r="H36" s="593"/>
    </row>
    <row r="37" spans="1:8" x14ac:dyDescent="0.2">
      <c r="A37" t="s">
        <v>109</v>
      </c>
    </row>
    <row r="39" spans="1:8" x14ac:dyDescent="0.2">
      <c r="A39" s="157" t="s">
        <v>110</v>
      </c>
      <c r="B39" s="158"/>
      <c r="C39" s="158"/>
      <c r="D39" s="158"/>
      <c r="E39" s="158"/>
      <c r="F39" s="158"/>
      <c r="G39" s="158"/>
      <c r="H39" s="158"/>
    </row>
    <row r="40" spans="1:8" ht="35.25" customHeight="1" x14ac:dyDescent="0.2">
      <c r="A40" s="591" t="s">
        <v>111</v>
      </c>
      <c r="B40" s="591"/>
      <c r="C40" s="591"/>
      <c r="D40" s="591"/>
      <c r="E40" s="591"/>
      <c r="F40" s="591"/>
      <c r="G40" s="591"/>
      <c r="H40" s="591"/>
    </row>
    <row r="41" spans="1:8" ht="26.25" customHeight="1" x14ac:dyDescent="0.2">
      <c r="A41" s="591" t="s">
        <v>112</v>
      </c>
      <c r="B41" s="591"/>
      <c r="C41" s="591"/>
      <c r="D41" s="591"/>
      <c r="E41" s="591"/>
      <c r="F41" s="591"/>
      <c r="G41" s="591"/>
      <c r="H41" s="591"/>
    </row>
  </sheetData>
  <mergeCells count="6">
    <mergeCell ref="A41:H41"/>
    <mergeCell ref="A1:H1"/>
    <mergeCell ref="A14:B14"/>
    <mergeCell ref="A35:H35"/>
    <mergeCell ref="A36:H36"/>
    <mergeCell ref="A40:H40"/>
  </mergeCells>
  <printOptions horizontalCentered="1"/>
  <pageMargins left="0.78740157480314965" right="0.78740157480314965" top="0.98425196850393704" bottom="0.98425196850393704" header="0.51181102362204722" footer="0.51181102362204722"/>
  <pageSetup paperSize="9" orientation="portrait" r:id="rId1"/>
  <headerFooter alignWithMargins="0">
    <oddHeader>&amp;C&amp;F&amp;R&amp;A</oddHeader>
    <oddFooter>&amp;L&amp;P von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F128"/>
  <sheetViews>
    <sheetView zoomScale="80" zoomScaleNormal="80" workbookViewId="0">
      <pane ySplit="1" topLeftCell="A20" activePane="bottomLeft" state="frozen"/>
      <selection pane="bottomLeft" activeCell="M41" sqref="M41:M48"/>
    </sheetView>
  </sheetViews>
  <sheetFormatPr baseColWidth="10" defaultRowHeight="12.75" outlineLevelCol="1" x14ac:dyDescent="0.2"/>
  <cols>
    <col min="1" max="1" width="9.140625" style="4" customWidth="1"/>
    <col min="2" max="2" width="14.42578125" style="4" customWidth="1"/>
    <col min="3" max="3" width="16.28515625" style="4" customWidth="1"/>
    <col min="4" max="4" width="15.42578125" style="4" customWidth="1"/>
    <col min="5" max="5" width="16.140625" style="4" customWidth="1"/>
    <col min="6" max="6" width="6.85546875" style="4" customWidth="1"/>
    <col min="7" max="7" width="47.85546875" style="4" customWidth="1"/>
    <col min="8" max="8" width="11.42578125" style="7" customWidth="1"/>
    <col min="9" max="9" width="11.28515625" style="4" customWidth="1"/>
    <col min="10" max="11" width="7.7109375" style="4" customWidth="1"/>
    <col min="12" max="12" width="9.7109375" style="4" customWidth="1"/>
    <col min="13" max="13" width="14.5703125" style="4" customWidth="1" outlineLevel="1"/>
    <col min="14" max="14" width="15.7109375" style="4" customWidth="1"/>
    <col min="15" max="15" width="13.85546875" style="4" customWidth="1"/>
    <col min="16" max="18" width="15.7109375" style="4" customWidth="1"/>
    <col min="19" max="19" width="14.85546875" style="4" customWidth="1"/>
    <col min="20" max="25" width="11.42578125" style="4" customWidth="1" outlineLevel="1"/>
    <col min="26" max="26" width="11.42578125" style="4"/>
    <col min="27" max="27" width="16" style="4" customWidth="1"/>
    <col min="28" max="31" width="14.5703125" style="4" customWidth="1"/>
    <col min="32" max="32" width="20.7109375" style="4" customWidth="1"/>
    <col min="33" max="16384" width="11.42578125" style="4"/>
  </cols>
  <sheetData>
    <row r="1" spans="1:32" s="332" customFormat="1" ht="87.75" customHeight="1" thickBot="1" x14ac:dyDescent="0.25">
      <c r="A1" s="308" t="s">
        <v>19</v>
      </c>
      <c r="B1" s="309" t="s">
        <v>16</v>
      </c>
      <c r="C1" s="310" t="s">
        <v>204</v>
      </c>
      <c r="D1" s="308" t="s">
        <v>5</v>
      </c>
      <c r="E1" s="309" t="s">
        <v>200</v>
      </c>
      <c r="F1" s="309" t="s">
        <v>178</v>
      </c>
      <c r="G1" s="308" t="s">
        <v>6</v>
      </c>
      <c r="H1" s="311" t="s">
        <v>23</v>
      </c>
      <c r="I1" s="309" t="s">
        <v>18</v>
      </c>
      <c r="J1" s="342" t="s">
        <v>242</v>
      </c>
      <c r="K1" s="342" t="s">
        <v>4</v>
      </c>
      <c r="L1" s="439" t="s">
        <v>267</v>
      </c>
      <c r="M1" s="500" t="s">
        <v>259</v>
      </c>
      <c r="N1" s="333" t="s">
        <v>257</v>
      </c>
      <c r="O1" s="381" t="s">
        <v>249</v>
      </c>
      <c r="P1" s="373" t="s">
        <v>264</v>
      </c>
      <c r="Q1" s="373" t="s">
        <v>265</v>
      </c>
      <c r="R1" s="380" t="s">
        <v>250</v>
      </c>
      <c r="S1" s="336" t="s">
        <v>24</v>
      </c>
      <c r="T1" s="337" t="s">
        <v>7</v>
      </c>
      <c r="U1" s="338" t="s">
        <v>8</v>
      </c>
      <c r="V1" s="338" t="s">
        <v>9</v>
      </c>
      <c r="W1" s="338" t="s">
        <v>10</v>
      </c>
      <c r="X1" s="338" t="s">
        <v>11</v>
      </c>
      <c r="Y1" s="338" t="s">
        <v>12</v>
      </c>
      <c r="Z1" s="382" t="s">
        <v>241</v>
      </c>
      <c r="AA1" s="387" t="s">
        <v>252</v>
      </c>
      <c r="AB1" s="336" t="s">
        <v>251</v>
      </c>
      <c r="AC1" s="347" t="s">
        <v>253</v>
      </c>
      <c r="AD1" s="347" t="s">
        <v>243</v>
      </c>
      <c r="AE1" s="348" t="s">
        <v>247</v>
      </c>
      <c r="AF1" s="347" t="s">
        <v>248</v>
      </c>
    </row>
    <row r="2" spans="1:32" x14ac:dyDescent="0.2">
      <c r="A2" s="491" t="s">
        <v>284</v>
      </c>
      <c r="B2" s="472" t="s">
        <v>17</v>
      </c>
      <c r="C2" s="322" t="s">
        <v>174</v>
      </c>
      <c r="D2" s="322" t="s">
        <v>14</v>
      </c>
      <c r="E2" s="322" t="s">
        <v>179</v>
      </c>
      <c r="F2" s="472">
        <v>8</v>
      </c>
      <c r="G2" s="322" t="s">
        <v>244</v>
      </c>
      <c r="H2" s="469" t="s">
        <v>296</v>
      </c>
      <c r="I2" s="322" t="s">
        <v>300</v>
      </c>
      <c r="J2" s="482">
        <v>38</v>
      </c>
      <c r="K2" s="483">
        <v>30</v>
      </c>
      <c r="L2" s="437">
        <f>IF($K2&gt;0,$K2/5*210/12," ")</f>
        <v>105</v>
      </c>
      <c r="M2" s="523">
        <f>IF($N2&gt;0,$N2/$J2*$O$39," ")</f>
        <v>3597.89</v>
      </c>
      <c r="N2" s="524">
        <f>$T$43</f>
        <v>3597.89</v>
      </c>
      <c r="O2" s="468">
        <v>300</v>
      </c>
      <c r="P2" s="365"/>
      <c r="Q2" s="432"/>
      <c r="R2" s="416">
        <f t="shared" ref="R2:R13" si="0">SUM($N2:$Q2)</f>
        <v>3897.89</v>
      </c>
      <c r="S2" s="324">
        <f t="shared" ref="S2:S13" si="1">($N2+$O2)/6</f>
        <v>649.65</v>
      </c>
      <c r="T2" s="324">
        <f>IF($J2&gt;0,($N2+$O2+$P2)*VLOOKUP($H2,'BG - Eckdaten'!A:G,2,FALSE),"")</f>
        <v>817.78</v>
      </c>
      <c r="U2" s="324">
        <f>IF($J2&gt;0,+$S2*VLOOKUP($H2,'BG - Eckdaten'!A:G,3,FALSE),"")</f>
        <v>133.05000000000001</v>
      </c>
      <c r="V2" s="324">
        <f>IF($J2&gt;0,($N2+$O2+$P2+$S2)*VLOOKUP($H2,'BG - Eckdaten'!A:G,4,FALSE),"")</f>
        <v>168.26</v>
      </c>
      <c r="W2" s="324">
        <f>IF($J2&gt;0,($N2+$O2+$P2+$S2)*VLOOKUP($H2,'BG - Eckdaten'!A:G,5,FALSE),"")</f>
        <v>16.37</v>
      </c>
      <c r="X2" s="324">
        <f>IF($J2&gt;0,($N2+$O2+$P2+$S2)*VLOOKUP($H2,'BG - Eckdaten'!A:G,6,FALSE),"")</f>
        <v>136.43</v>
      </c>
      <c r="Y2" s="324">
        <f>IF($J2&gt;0,($N2+$O2+$P2+$S2)*VLOOKUP($H2,'BG - Eckdaten'!A:G,7,FALSE),"")</f>
        <v>69.58</v>
      </c>
      <c r="Z2" s="383"/>
      <c r="AA2" s="349">
        <f t="shared" ref="AA2:AA13" si="2">SUM($T2:$Z2)</f>
        <v>1341.47</v>
      </c>
      <c r="AB2" s="328">
        <f t="shared" ref="AB2:AB13" si="3">SUM($R2:$Z2)</f>
        <v>5889.01</v>
      </c>
      <c r="AC2" s="354">
        <f t="shared" ref="AC2:AC13" si="4">IF($K2&gt;0,($R2+$S2)/$J2*$K2,"")</f>
        <v>3590.16</v>
      </c>
      <c r="AD2" s="339">
        <f t="shared" ref="AD2:AD13" si="5">IF($K2&gt;0,$AA2/$J2*$K2,"")</f>
        <v>1059.06</v>
      </c>
      <c r="AE2" s="349">
        <f t="shared" ref="AE2:AE13" si="6">SUM($AC2:$AD2)</f>
        <v>4649.22</v>
      </c>
      <c r="AF2" s="406"/>
    </row>
    <row r="3" spans="1:32" x14ac:dyDescent="0.2">
      <c r="A3" s="492" t="s">
        <v>285</v>
      </c>
      <c r="B3" s="496" t="s">
        <v>17</v>
      </c>
      <c r="C3" s="312" t="s">
        <v>174</v>
      </c>
      <c r="D3" s="312" t="s">
        <v>14</v>
      </c>
      <c r="E3" s="312"/>
      <c r="F3" s="474"/>
      <c r="G3" s="334" t="s">
        <v>211</v>
      </c>
      <c r="H3" s="400" t="s">
        <v>296</v>
      </c>
      <c r="I3" s="312" t="s">
        <v>300</v>
      </c>
      <c r="J3" s="484">
        <v>38</v>
      </c>
      <c r="K3" s="484">
        <v>30</v>
      </c>
      <c r="L3" s="437">
        <f t="shared" ref="L3:L32" si="7">IF($K3&gt;0,$K3/5*210/12," ")</f>
        <v>105</v>
      </c>
      <c r="M3" s="523">
        <f>IF($N3&gt;0,$N3/$J3*$O$39," ")</f>
        <v>3597.89</v>
      </c>
      <c r="N3" s="528">
        <v>3597.89</v>
      </c>
      <c r="O3" s="375">
        <v>300</v>
      </c>
      <c r="P3" s="367"/>
      <c r="Q3" s="433"/>
      <c r="R3" s="417">
        <f t="shared" si="0"/>
        <v>3897.89</v>
      </c>
      <c r="S3" s="325">
        <f t="shared" si="1"/>
        <v>649.65</v>
      </c>
      <c r="T3" s="325">
        <f>IF($J3&gt;0,($N3+$O3+$P3)*VLOOKUP($H3,'BG - Eckdaten'!A:G,2,FALSE),"")</f>
        <v>817.78</v>
      </c>
      <c r="U3" s="325">
        <f>IF($J3&gt;0,+$S3*VLOOKUP($H3,'BG - Eckdaten'!A:G,3,FALSE),"")</f>
        <v>133.05000000000001</v>
      </c>
      <c r="V3" s="325">
        <f>IF($J3&gt;0,($N3+$O3+$P3+$S3)*VLOOKUP($H3,'BG - Eckdaten'!A:G,4,FALSE),"")</f>
        <v>168.26</v>
      </c>
      <c r="W3" s="325">
        <f>IF($J3&gt;0,($N3+$O3+$P3+$S3)*VLOOKUP($H3,'BG - Eckdaten'!A:G,5,FALSE),"")</f>
        <v>16.37</v>
      </c>
      <c r="X3" s="325">
        <f>IF($J3&gt;0,($N3+$O3+$P3+$S3)*VLOOKUP($H3,'BG - Eckdaten'!A:G,6,FALSE),"")</f>
        <v>136.43</v>
      </c>
      <c r="Y3" s="325">
        <f>IF($J3&gt;0,($N3+$O3+$P3+$S3)*VLOOKUP($H3,'BG - Eckdaten'!A:G,7,FALSE),"")</f>
        <v>69.58</v>
      </c>
      <c r="Z3" s="384"/>
      <c r="AA3" s="343">
        <f t="shared" si="2"/>
        <v>1341.47</v>
      </c>
      <c r="AB3" s="388">
        <f t="shared" si="3"/>
        <v>5889.01</v>
      </c>
      <c r="AC3" s="389">
        <f t="shared" si="4"/>
        <v>3590.16</v>
      </c>
      <c r="AD3" s="390">
        <f t="shared" si="5"/>
        <v>1059.06</v>
      </c>
      <c r="AE3" s="343">
        <f t="shared" si="6"/>
        <v>4649.22</v>
      </c>
      <c r="AF3" s="407"/>
    </row>
    <row r="4" spans="1:32" x14ac:dyDescent="0.2">
      <c r="A4" s="492" t="s">
        <v>286</v>
      </c>
      <c r="B4" s="496" t="s">
        <v>17</v>
      </c>
      <c r="C4" s="312" t="s">
        <v>174</v>
      </c>
      <c r="D4" s="312" t="s">
        <v>14</v>
      </c>
      <c r="E4" s="312"/>
      <c r="F4" s="474"/>
      <c r="G4" s="334" t="s">
        <v>211</v>
      </c>
      <c r="H4" s="400" t="s">
        <v>296</v>
      </c>
      <c r="I4" s="312" t="s">
        <v>300</v>
      </c>
      <c r="J4" s="484">
        <v>38</v>
      </c>
      <c r="K4" s="484">
        <v>30</v>
      </c>
      <c r="L4" s="437">
        <f t="shared" si="7"/>
        <v>105</v>
      </c>
      <c r="M4" s="523">
        <f>IF($N4&gt;0,$N4/$J4*$O$39," ")</f>
        <v>3597.89</v>
      </c>
      <c r="N4" s="529">
        <v>3597.89</v>
      </c>
      <c r="O4" s="375">
        <v>300</v>
      </c>
      <c r="P4" s="367"/>
      <c r="Q4" s="433"/>
      <c r="R4" s="417">
        <f t="shared" si="0"/>
        <v>3897.89</v>
      </c>
      <c r="S4" s="325">
        <f t="shared" si="1"/>
        <v>649.65</v>
      </c>
      <c r="T4" s="325">
        <f>IF($J4&gt;0,($N4+$O4+$P4)*VLOOKUP($H4,'BG - Eckdaten'!A:G,2,FALSE),"")</f>
        <v>817.78</v>
      </c>
      <c r="U4" s="325">
        <f>IF($J4&gt;0,+$S4*VLOOKUP($H4,'BG - Eckdaten'!A:G,3,FALSE),"")</f>
        <v>133.05000000000001</v>
      </c>
      <c r="V4" s="325">
        <f>IF($J4&gt;0,($N4+$O4+$P4+$S4)*VLOOKUP($H4,'BG - Eckdaten'!A:G,4,FALSE),"")</f>
        <v>168.26</v>
      </c>
      <c r="W4" s="325">
        <f>IF($J4&gt;0,($N4+$O4+$P4+$S4)*VLOOKUP($H4,'BG - Eckdaten'!A:G,5,FALSE),"")</f>
        <v>16.37</v>
      </c>
      <c r="X4" s="325">
        <f>IF($J4&gt;0,($N4+$O4+$P4+$S4)*VLOOKUP($H4,'BG - Eckdaten'!A:G,6,FALSE),"")</f>
        <v>136.43</v>
      </c>
      <c r="Y4" s="325">
        <f>IF($J4&gt;0,($N4+$O4+$P4+$S4)*VLOOKUP($H4,'BG - Eckdaten'!A:G,7,FALSE),"")</f>
        <v>69.58</v>
      </c>
      <c r="Z4" s="384"/>
      <c r="AA4" s="343">
        <f t="shared" si="2"/>
        <v>1341.47</v>
      </c>
      <c r="AB4" s="388">
        <f t="shared" si="3"/>
        <v>5889.01</v>
      </c>
      <c r="AC4" s="389">
        <f t="shared" si="4"/>
        <v>3590.16</v>
      </c>
      <c r="AD4" s="390">
        <f t="shared" si="5"/>
        <v>1059.06</v>
      </c>
      <c r="AE4" s="343">
        <f t="shared" si="6"/>
        <v>4649.22</v>
      </c>
      <c r="AF4" s="407"/>
    </row>
    <row r="5" spans="1:32" x14ac:dyDescent="0.2">
      <c r="A5" s="492" t="s">
        <v>287</v>
      </c>
      <c r="B5" s="496" t="s">
        <v>17</v>
      </c>
      <c r="C5" s="312" t="s">
        <v>174</v>
      </c>
      <c r="D5" s="312" t="s">
        <v>14</v>
      </c>
      <c r="E5" s="312"/>
      <c r="F5" s="474"/>
      <c r="G5" s="334" t="s">
        <v>211</v>
      </c>
      <c r="H5" s="400" t="s">
        <v>296</v>
      </c>
      <c r="I5" s="312" t="s">
        <v>300</v>
      </c>
      <c r="J5" s="484">
        <v>38</v>
      </c>
      <c r="K5" s="484">
        <v>30</v>
      </c>
      <c r="L5" s="437">
        <f t="shared" si="7"/>
        <v>105</v>
      </c>
      <c r="M5" s="523">
        <f>IF($N5&gt;0,$N5/$J5*$O$39," ")</f>
        <v>3597.89</v>
      </c>
      <c r="N5" s="529">
        <v>3597.89</v>
      </c>
      <c r="O5" s="375">
        <v>300</v>
      </c>
      <c r="P5" s="367"/>
      <c r="Q5" s="433"/>
      <c r="R5" s="417">
        <f t="shared" si="0"/>
        <v>3897.89</v>
      </c>
      <c r="S5" s="325">
        <f t="shared" si="1"/>
        <v>649.65</v>
      </c>
      <c r="T5" s="325">
        <f>IF($J5&gt;0,($N5+$O5+$P5)*VLOOKUP($H5,'BG - Eckdaten'!A:G,2,FALSE),"")</f>
        <v>817.78</v>
      </c>
      <c r="U5" s="325">
        <f>IF($J5&gt;0,+$S5*VLOOKUP($H5,'BG - Eckdaten'!A:G,3,FALSE),"")</f>
        <v>133.05000000000001</v>
      </c>
      <c r="V5" s="325">
        <f>IF($J5&gt;0,($N5+$O5+$P5+$S5)*VLOOKUP($H5,'BG - Eckdaten'!A:G,4,FALSE),"")</f>
        <v>168.26</v>
      </c>
      <c r="W5" s="325">
        <f>IF($J5&gt;0,($N5+$O5+$P5+$S5)*VLOOKUP($H5,'BG - Eckdaten'!A:G,5,FALSE),"")</f>
        <v>16.37</v>
      </c>
      <c r="X5" s="325">
        <f>IF($J5&gt;0,($N5+$O5+$P5+$S5)*VLOOKUP($H5,'BG - Eckdaten'!A:G,6,FALSE),"")</f>
        <v>136.43</v>
      </c>
      <c r="Y5" s="325">
        <f>IF($J5&gt;0,($N5+$O5+$P5+$S5)*VLOOKUP($H5,'BG - Eckdaten'!A:G,7,FALSE),"")</f>
        <v>69.58</v>
      </c>
      <c r="Z5" s="384"/>
      <c r="AA5" s="343">
        <f t="shared" si="2"/>
        <v>1341.47</v>
      </c>
      <c r="AB5" s="388">
        <f t="shared" si="3"/>
        <v>5889.01</v>
      </c>
      <c r="AC5" s="389">
        <f t="shared" si="4"/>
        <v>3590.16</v>
      </c>
      <c r="AD5" s="390">
        <f t="shared" si="5"/>
        <v>1059.06</v>
      </c>
      <c r="AE5" s="343">
        <f t="shared" si="6"/>
        <v>4649.22</v>
      </c>
      <c r="AF5" s="407"/>
    </row>
    <row r="6" spans="1:32" x14ac:dyDescent="0.2">
      <c r="A6" s="492" t="s">
        <v>288</v>
      </c>
      <c r="B6" s="497" t="s">
        <v>17</v>
      </c>
      <c r="C6" s="313" t="s">
        <v>174</v>
      </c>
      <c r="D6" s="313" t="s">
        <v>14</v>
      </c>
      <c r="E6" s="313"/>
      <c r="F6" s="475"/>
      <c r="G6" s="335" t="s">
        <v>211</v>
      </c>
      <c r="H6" s="401" t="s">
        <v>296</v>
      </c>
      <c r="I6" s="313" t="s">
        <v>300</v>
      </c>
      <c r="J6" s="483">
        <v>38</v>
      </c>
      <c r="K6" s="483">
        <v>20</v>
      </c>
      <c r="L6" s="437">
        <f t="shared" si="7"/>
        <v>70</v>
      </c>
      <c r="M6" s="523">
        <f>IF($N6&gt;0,$N6/$J6*$O$39/$O$37," ")</f>
        <v>3597.89</v>
      </c>
      <c r="N6" s="533">
        <f>$T$43*$O$37</f>
        <v>3705.83</v>
      </c>
      <c r="O6" s="376">
        <f t="shared" ref="O6:O13" si="8">300*$O$37</f>
        <v>309</v>
      </c>
      <c r="P6" s="367"/>
      <c r="Q6" s="433"/>
      <c r="R6" s="417">
        <f t="shared" si="0"/>
        <v>4014.83</v>
      </c>
      <c r="S6" s="325">
        <f t="shared" si="1"/>
        <v>669.14</v>
      </c>
      <c r="T6" s="325">
        <f>IF($J6&gt;0,($N6+$O6+$P6)*VLOOKUP($H6,'BG - Eckdaten'!A:G,2,FALSE),"")</f>
        <v>842.31</v>
      </c>
      <c r="U6" s="325">
        <f>IF($J6&gt;0,+$S6*VLOOKUP($H6,'BG - Eckdaten'!A:G,3,FALSE),"")</f>
        <v>137.04</v>
      </c>
      <c r="V6" s="325">
        <f>IF($J6&gt;0,($N6+$O6+$P6+$S6)*VLOOKUP($H6,'BG - Eckdaten'!A:G,4,FALSE),"")</f>
        <v>173.31</v>
      </c>
      <c r="W6" s="325">
        <f>IF($J6&gt;0,($N6+$O6+$P6+$S6)*VLOOKUP($H6,'BG - Eckdaten'!A:G,5,FALSE),"")</f>
        <v>16.86</v>
      </c>
      <c r="X6" s="325">
        <f>IF($J6&gt;0,($N6+$O6+$P6+$S6)*VLOOKUP($H6,'BG - Eckdaten'!A:G,6,FALSE),"")</f>
        <v>140.52000000000001</v>
      </c>
      <c r="Y6" s="325">
        <f>IF($J6&gt;0,($N6+$O6+$P6+$S6)*VLOOKUP($H6,'BG - Eckdaten'!A:G,7,FALSE),"")</f>
        <v>71.66</v>
      </c>
      <c r="Z6" s="384"/>
      <c r="AA6" s="343">
        <f t="shared" si="2"/>
        <v>1381.7</v>
      </c>
      <c r="AB6" s="388">
        <f t="shared" si="3"/>
        <v>6065.67</v>
      </c>
      <c r="AC6" s="389">
        <f t="shared" si="4"/>
        <v>2465.25</v>
      </c>
      <c r="AD6" s="390">
        <f t="shared" si="5"/>
        <v>727.21</v>
      </c>
      <c r="AE6" s="343">
        <f t="shared" si="6"/>
        <v>3192.46</v>
      </c>
      <c r="AF6" s="407"/>
    </row>
    <row r="7" spans="1:32" ht="13.5" thickBot="1" x14ac:dyDescent="0.25">
      <c r="A7" s="512" t="s">
        <v>289</v>
      </c>
      <c r="B7" s="496" t="s">
        <v>17</v>
      </c>
      <c r="C7" s="312" t="s">
        <v>174</v>
      </c>
      <c r="D7" s="312" t="s">
        <v>14</v>
      </c>
      <c r="E7" s="312"/>
      <c r="F7" s="473">
        <v>18</v>
      </c>
      <c r="G7" s="505" t="s">
        <v>211</v>
      </c>
      <c r="H7" s="400" t="s">
        <v>282</v>
      </c>
      <c r="I7" s="312" t="s">
        <v>300</v>
      </c>
      <c r="J7" s="484">
        <v>38</v>
      </c>
      <c r="K7" s="484">
        <v>20</v>
      </c>
      <c r="L7" s="437">
        <f t="shared" si="7"/>
        <v>70</v>
      </c>
      <c r="M7" s="523">
        <f>IF($N7&gt;0,$N7/$J7*$O$39/$O$37," ")</f>
        <v>3597.89</v>
      </c>
      <c r="N7" s="532">
        <f>$T$43*$O$37</f>
        <v>3705.83</v>
      </c>
      <c r="O7" s="530">
        <f t="shared" si="8"/>
        <v>309</v>
      </c>
      <c r="P7" s="531"/>
      <c r="Q7" s="433"/>
      <c r="R7" s="417">
        <f t="shared" si="0"/>
        <v>4014.83</v>
      </c>
      <c r="S7" s="325">
        <f t="shared" si="1"/>
        <v>669.14</v>
      </c>
      <c r="T7" s="325">
        <f>IF($J7&gt;0,($N7+$O7+$P7)*VLOOKUP($H7,'BG - Eckdaten'!A:G,2,FALSE),"")</f>
        <v>798.15</v>
      </c>
      <c r="U7" s="325">
        <f>IF($J7&gt;0,+$S7*VLOOKUP($H7,'BG - Eckdaten'!A:G,3,FALSE),"")</f>
        <v>129.68</v>
      </c>
      <c r="V7" s="325">
        <f>IF($J7&gt;0,($N7+$O7+$P7+$S7)*VLOOKUP($H7,'BG - Eckdaten'!A:G,4,FALSE),"")</f>
        <v>0</v>
      </c>
      <c r="W7" s="325">
        <f>IF($J7&gt;0,($N7+$O7+$P7+$S7)*VLOOKUP($H7,'BG - Eckdaten'!A:G,5,FALSE),"")</f>
        <v>0</v>
      </c>
      <c r="X7" s="325">
        <f>IF($J7&gt;0,($N7+$O7+$P7+$S7)*VLOOKUP($H7,'BG - Eckdaten'!A:G,6,FALSE),"")</f>
        <v>140.52000000000001</v>
      </c>
      <c r="Y7" s="325">
        <f>IF($J7&gt;0,($N7+$O7+$P7+$S7)*VLOOKUP($H7,'BG - Eckdaten'!A:G,7,FALSE),"")</f>
        <v>71.66</v>
      </c>
      <c r="Z7" s="384"/>
      <c r="AA7" s="343">
        <f t="shared" si="2"/>
        <v>1140.01</v>
      </c>
      <c r="AB7" s="388">
        <f t="shared" si="3"/>
        <v>5823.98</v>
      </c>
      <c r="AC7" s="389">
        <f t="shared" si="4"/>
        <v>2465.25</v>
      </c>
      <c r="AD7" s="390">
        <f t="shared" si="5"/>
        <v>600.01</v>
      </c>
      <c r="AE7" s="343">
        <f t="shared" si="6"/>
        <v>3065.26</v>
      </c>
      <c r="AF7" s="407"/>
    </row>
    <row r="8" spans="1:32" x14ac:dyDescent="0.2">
      <c r="A8" s="513" t="s">
        <v>290</v>
      </c>
      <c r="B8" s="514" t="s">
        <v>17</v>
      </c>
      <c r="C8" s="314" t="s">
        <v>174</v>
      </c>
      <c r="D8" s="314" t="s">
        <v>14</v>
      </c>
      <c r="E8" s="314"/>
      <c r="F8" s="515"/>
      <c r="G8" s="516" t="s">
        <v>211</v>
      </c>
      <c r="H8" s="399" t="s">
        <v>282</v>
      </c>
      <c r="I8" s="314" t="s">
        <v>300</v>
      </c>
      <c r="J8" s="517">
        <v>38</v>
      </c>
      <c r="K8" s="518">
        <v>20</v>
      </c>
      <c r="L8" s="437">
        <f t="shared" si="7"/>
        <v>70</v>
      </c>
      <c r="M8" s="523">
        <f t="shared" ref="M8:M13" si="9">IF($N8&gt;0,$N8/$J8*$O$39/$O$37," ")</f>
        <v>3797.83</v>
      </c>
      <c r="N8" s="525">
        <f>3797.83*$O$37</f>
        <v>3911.76</v>
      </c>
      <c r="O8" s="526">
        <f t="shared" si="8"/>
        <v>309</v>
      </c>
      <c r="P8" s="527"/>
      <c r="Q8" s="433"/>
      <c r="R8" s="417">
        <f t="shared" si="0"/>
        <v>4220.76</v>
      </c>
      <c r="S8" s="325">
        <f t="shared" si="1"/>
        <v>703.46</v>
      </c>
      <c r="T8" s="325">
        <f>IF($J8&gt;0,($N8+$O8+$P8)*VLOOKUP($H8,'BG - Eckdaten'!A:G,2,FALSE),"")</f>
        <v>839.09</v>
      </c>
      <c r="U8" s="325">
        <f>IF($J8&gt;0,+$S8*VLOOKUP($H8,'BG - Eckdaten'!A:G,3,FALSE),"")</f>
        <v>136.33000000000001</v>
      </c>
      <c r="V8" s="325">
        <f>IF($J8&gt;0,($N8+$O8+$P8+$S8)*VLOOKUP($H8,'BG - Eckdaten'!A:G,4,FALSE),"")</f>
        <v>0</v>
      </c>
      <c r="W8" s="325">
        <f>IF($J8&gt;0,($N8+$O8+$P8+$S8)*VLOOKUP($H8,'BG - Eckdaten'!A:G,5,FALSE),"")</f>
        <v>0</v>
      </c>
      <c r="X8" s="325">
        <f>IF($J8&gt;0,($N8+$O8+$P8+$S8)*VLOOKUP($H8,'BG - Eckdaten'!A:G,6,FALSE),"")</f>
        <v>147.72999999999999</v>
      </c>
      <c r="Y8" s="325">
        <f>IF($J8&gt;0,($N8+$O8+$P8+$S8)*VLOOKUP($H8,'BG - Eckdaten'!A:G,7,FALSE),"")</f>
        <v>75.34</v>
      </c>
      <c r="Z8" s="384"/>
      <c r="AA8" s="343">
        <f t="shared" si="2"/>
        <v>1198.49</v>
      </c>
      <c r="AB8" s="388">
        <f t="shared" si="3"/>
        <v>6122.71</v>
      </c>
      <c r="AC8" s="389">
        <f t="shared" si="4"/>
        <v>2591.69</v>
      </c>
      <c r="AD8" s="390">
        <f t="shared" si="5"/>
        <v>630.78</v>
      </c>
      <c r="AE8" s="343">
        <f t="shared" si="6"/>
        <v>3222.47</v>
      </c>
      <c r="AF8" s="407"/>
    </row>
    <row r="9" spans="1:32" x14ac:dyDescent="0.2">
      <c r="A9" s="519" t="s">
        <v>291</v>
      </c>
      <c r="B9" s="497" t="s">
        <v>17</v>
      </c>
      <c r="C9" s="313" t="s">
        <v>174</v>
      </c>
      <c r="D9" s="313" t="s">
        <v>14</v>
      </c>
      <c r="E9" s="313"/>
      <c r="F9" s="475"/>
      <c r="G9" s="335" t="s">
        <v>245</v>
      </c>
      <c r="H9" s="401" t="s">
        <v>282</v>
      </c>
      <c r="I9" s="313" t="s">
        <v>300</v>
      </c>
      <c r="J9" s="483">
        <v>38</v>
      </c>
      <c r="K9" s="520">
        <v>20</v>
      </c>
      <c r="L9" s="437">
        <f t="shared" si="7"/>
        <v>70</v>
      </c>
      <c r="M9" s="523">
        <f t="shared" si="9"/>
        <v>3797.83</v>
      </c>
      <c r="N9" s="534">
        <f t="shared" ref="N9:N13" si="10">3797.83*$O$37</f>
        <v>3911.76</v>
      </c>
      <c r="O9" s="376">
        <f t="shared" si="8"/>
        <v>309</v>
      </c>
      <c r="P9" s="367"/>
      <c r="Q9" s="433"/>
      <c r="R9" s="417">
        <f t="shared" si="0"/>
        <v>4220.76</v>
      </c>
      <c r="S9" s="325">
        <f t="shared" si="1"/>
        <v>703.46</v>
      </c>
      <c r="T9" s="325">
        <f>IF($J9&gt;0,($N9+$O9+$P9)*VLOOKUP($H9,'BG - Eckdaten'!A:G,2,FALSE),"")</f>
        <v>839.09</v>
      </c>
      <c r="U9" s="325">
        <f>IF($J9&gt;0,+$S9*VLOOKUP($H9,'BG - Eckdaten'!A:G,3,FALSE),"")</f>
        <v>136.33000000000001</v>
      </c>
      <c r="V9" s="325">
        <f>IF($J9&gt;0,($N9+$O9+$P9+$S9)*VLOOKUP($H9,'BG - Eckdaten'!A:G,4,FALSE),"")</f>
        <v>0</v>
      </c>
      <c r="W9" s="325">
        <f>IF($J9&gt;0,($N9+$O9+$P9+$S9)*VLOOKUP($H9,'BG - Eckdaten'!A:G,5,FALSE),"")</f>
        <v>0</v>
      </c>
      <c r="X9" s="325">
        <f>IF($J9&gt;0,($N9+$O9+$P9+$S9)*VLOOKUP($H9,'BG - Eckdaten'!A:G,6,FALSE),"")</f>
        <v>147.72999999999999</v>
      </c>
      <c r="Y9" s="325">
        <f>IF($J9&gt;0,($N9+$O9+$P9+$S9)*VLOOKUP($H9,'BG - Eckdaten'!A:G,7,FALSE),"")</f>
        <v>75.34</v>
      </c>
      <c r="Z9" s="384"/>
      <c r="AA9" s="343">
        <f t="shared" si="2"/>
        <v>1198.49</v>
      </c>
      <c r="AB9" s="388">
        <f t="shared" si="3"/>
        <v>6122.71</v>
      </c>
      <c r="AC9" s="389">
        <f t="shared" si="4"/>
        <v>2591.69</v>
      </c>
      <c r="AD9" s="390">
        <f t="shared" si="5"/>
        <v>630.78</v>
      </c>
      <c r="AE9" s="343">
        <f t="shared" si="6"/>
        <v>3222.47</v>
      </c>
      <c r="AF9" s="407"/>
    </row>
    <row r="10" spans="1:32" x14ac:dyDescent="0.2">
      <c r="A10" s="519" t="s">
        <v>292</v>
      </c>
      <c r="B10" s="497" t="s">
        <v>17</v>
      </c>
      <c r="C10" s="313" t="s">
        <v>174</v>
      </c>
      <c r="D10" s="313" t="s">
        <v>14</v>
      </c>
      <c r="E10" s="313"/>
      <c r="F10" s="475"/>
      <c r="G10" s="313" t="s">
        <v>211</v>
      </c>
      <c r="H10" s="401" t="s">
        <v>282</v>
      </c>
      <c r="I10" s="313" t="s">
        <v>300</v>
      </c>
      <c r="J10" s="483">
        <v>38</v>
      </c>
      <c r="K10" s="520">
        <v>20</v>
      </c>
      <c r="L10" s="437">
        <f t="shared" si="7"/>
        <v>70</v>
      </c>
      <c r="M10" s="523">
        <f t="shared" si="9"/>
        <v>3797.83</v>
      </c>
      <c r="N10" s="534">
        <v>3911.76</v>
      </c>
      <c r="O10" s="376">
        <v>309</v>
      </c>
      <c r="P10" s="367"/>
      <c r="Q10" s="433"/>
      <c r="R10" s="417">
        <f t="shared" si="0"/>
        <v>4220.76</v>
      </c>
      <c r="S10" s="325">
        <f t="shared" si="1"/>
        <v>703.46</v>
      </c>
      <c r="T10" s="325">
        <f>IF($J10&gt;0,($N10+$O10+$P10)*VLOOKUP($H10,'BG - Eckdaten'!A:G,2,FALSE),"")</f>
        <v>839.09</v>
      </c>
      <c r="U10" s="325">
        <f>IF($J10&gt;0,+$S10*VLOOKUP($H10,'BG - Eckdaten'!A:G,3,FALSE),"")</f>
        <v>136.33000000000001</v>
      </c>
      <c r="V10" s="325">
        <f>IF($J10&gt;0,($N10+$O10+$P10+$S10)*VLOOKUP($H10,'BG - Eckdaten'!A:G,4,FALSE),"")</f>
        <v>0</v>
      </c>
      <c r="W10" s="325">
        <f>IF($J10&gt;0,($N10+$O10+$P10+$S10)*VLOOKUP($H10,'BG - Eckdaten'!A:G,5,FALSE),"")</f>
        <v>0</v>
      </c>
      <c r="X10" s="325">
        <f>IF($J10&gt;0,($N10+$O10+$P10+$S10)*VLOOKUP($H10,'BG - Eckdaten'!A:G,6,FALSE),"")</f>
        <v>147.72999999999999</v>
      </c>
      <c r="Y10" s="325">
        <f>IF($J10&gt;0,($N10+$O10+$P10+$S10)*VLOOKUP($H10,'BG - Eckdaten'!A:G,7,FALSE),"")</f>
        <v>75.34</v>
      </c>
      <c r="Z10" s="384"/>
      <c r="AA10" s="343">
        <f t="shared" si="2"/>
        <v>1198.49</v>
      </c>
      <c r="AB10" s="388">
        <f t="shared" si="3"/>
        <v>6122.71</v>
      </c>
      <c r="AC10" s="389">
        <f t="shared" si="4"/>
        <v>2591.69</v>
      </c>
      <c r="AD10" s="390">
        <f t="shared" si="5"/>
        <v>630.78</v>
      </c>
      <c r="AE10" s="343">
        <f t="shared" si="6"/>
        <v>3222.47</v>
      </c>
      <c r="AF10" s="407"/>
    </row>
    <row r="11" spans="1:32" x14ac:dyDescent="0.2">
      <c r="A11" s="519" t="s">
        <v>293</v>
      </c>
      <c r="B11" s="496" t="s">
        <v>17</v>
      </c>
      <c r="C11" s="312" t="s">
        <v>174</v>
      </c>
      <c r="D11" s="312" t="s">
        <v>14</v>
      </c>
      <c r="E11" s="312"/>
      <c r="F11" s="474"/>
      <c r="G11" s="312" t="s">
        <v>211</v>
      </c>
      <c r="H11" s="400" t="s">
        <v>282</v>
      </c>
      <c r="I11" s="312" t="s">
        <v>300</v>
      </c>
      <c r="J11" s="484">
        <v>38</v>
      </c>
      <c r="K11" s="509">
        <v>20</v>
      </c>
      <c r="L11" s="437">
        <f t="shared" si="7"/>
        <v>70</v>
      </c>
      <c r="M11" s="523">
        <f t="shared" si="9"/>
        <v>3797.83</v>
      </c>
      <c r="N11" s="525">
        <f t="shared" si="10"/>
        <v>3911.76</v>
      </c>
      <c r="O11" s="378">
        <f t="shared" si="8"/>
        <v>309</v>
      </c>
      <c r="P11" s="367"/>
      <c r="Q11" s="433"/>
      <c r="R11" s="417">
        <f t="shared" si="0"/>
        <v>4220.76</v>
      </c>
      <c r="S11" s="325">
        <f t="shared" si="1"/>
        <v>703.46</v>
      </c>
      <c r="T11" s="325">
        <f>IF($J11&gt;0,($N11+$O11+$P11)*VLOOKUP($H11,'BG - Eckdaten'!A:G,2,FALSE),"")</f>
        <v>839.09</v>
      </c>
      <c r="U11" s="325">
        <f>IF($J11&gt;0,+$S11*VLOOKUP($H11,'BG - Eckdaten'!A:G,3,FALSE),"")</f>
        <v>136.33000000000001</v>
      </c>
      <c r="V11" s="325">
        <f>IF($J11&gt;0,($N11+$O11+$P11+$S11)*VLOOKUP($H11,'BG - Eckdaten'!A:G,4,FALSE),"")</f>
        <v>0</v>
      </c>
      <c r="W11" s="325">
        <f>IF($J11&gt;0,($N11+$O11+$P11+$S11)*VLOOKUP($H11,'BG - Eckdaten'!A:G,5,FALSE),"")</f>
        <v>0</v>
      </c>
      <c r="X11" s="325">
        <f>IF($J11&gt;0,($N11+$O11+$P11+$S11)*VLOOKUP($H11,'BG - Eckdaten'!A:G,6,FALSE),"")</f>
        <v>147.72999999999999</v>
      </c>
      <c r="Y11" s="325">
        <f>IF($J11&gt;0,($N11+$O11+$P11+$S11)*VLOOKUP($H11,'BG - Eckdaten'!A:G,7,FALSE),"")</f>
        <v>75.34</v>
      </c>
      <c r="Z11" s="384"/>
      <c r="AA11" s="343">
        <f t="shared" si="2"/>
        <v>1198.49</v>
      </c>
      <c r="AB11" s="388">
        <f t="shared" si="3"/>
        <v>6122.71</v>
      </c>
      <c r="AC11" s="389">
        <f t="shared" si="4"/>
        <v>2591.69</v>
      </c>
      <c r="AD11" s="390">
        <f t="shared" si="5"/>
        <v>630.78</v>
      </c>
      <c r="AE11" s="343">
        <f t="shared" si="6"/>
        <v>3222.47</v>
      </c>
      <c r="AF11" s="407"/>
    </row>
    <row r="12" spans="1:32" x14ac:dyDescent="0.2">
      <c r="A12" s="519" t="s">
        <v>294</v>
      </c>
      <c r="B12" s="496" t="s">
        <v>17</v>
      </c>
      <c r="C12" s="312" t="s">
        <v>174</v>
      </c>
      <c r="D12" s="312" t="s">
        <v>14</v>
      </c>
      <c r="E12" s="312"/>
      <c r="F12" s="474"/>
      <c r="G12" s="312" t="s">
        <v>211</v>
      </c>
      <c r="H12" s="400" t="s">
        <v>282</v>
      </c>
      <c r="I12" s="312" t="s">
        <v>300</v>
      </c>
      <c r="J12" s="484">
        <v>38</v>
      </c>
      <c r="K12" s="509">
        <v>20</v>
      </c>
      <c r="L12" s="437">
        <f t="shared" si="7"/>
        <v>70</v>
      </c>
      <c r="M12" s="523">
        <f t="shared" si="9"/>
        <v>3797.83</v>
      </c>
      <c r="N12" s="525">
        <f t="shared" si="10"/>
        <v>3911.76</v>
      </c>
      <c r="O12" s="378">
        <f t="shared" si="8"/>
        <v>309</v>
      </c>
      <c r="P12" s="367"/>
      <c r="Q12" s="433"/>
      <c r="R12" s="417">
        <f t="shared" si="0"/>
        <v>4220.76</v>
      </c>
      <c r="S12" s="325">
        <f t="shared" si="1"/>
        <v>703.46</v>
      </c>
      <c r="T12" s="325">
        <f>IF($J12&gt;0,($N12+$O12+$P12)*VLOOKUP($H12,'BG - Eckdaten'!A:G,2,FALSE),"")</f>
        <v>839.09</v>
      </c>
      <c r="U12" s="325">
        <f>IF($J12&gt;0,+$S12*VLOOKUP($H12,'BG - Eckdaten'!A:G,3,FALSE),"")</f>
        <v>136.33000000000001</v>
      </c>
      <c r="V12" s="325">
        <f>IF($J12&gt;0,($N12+$O12+$P12+$S12)*VLOOKUP($H12,'BG - Eckdaten'!A:G,4,FALSE),"")</f>
        <v>0</v>
      </c>
      <c r="W12" s="325">
        <f>IF($J12&gt;0,($N12+$O12+$P12+$S12)*VLOOKUP($H12,'BG - Eckdaten'!A:G,5,FALSE),"")</f>
        <v>0</v>
      </c>
      <c r="X12" s="325">
        <f>IF($J12&gt;0,($N12+$O12+$P12+$S12)*VLOOKUP($H12,'BG - Eckdaten'!A:G,6,FALSE),"")</f>
        <v>147.72999999999999</v>
      </c>
      <c r="Y12" s="325">
        <f>IF($J12&gt;0,($N12+$O12+$P12+$S12)*VLOOKUP($H12,'BG - Eckdaten'!A:G,7,FALSE),"")</f>
        <v>75.34</v>
      </c>
      <c r="Z12" s="384"/>
      <c r="AA12" s="343">
        <f t="shared" si="2"/>
        <v>1198.49</v>
      </c>
      <c r="AB12" s="388">
        <f t="shared" si="3"/>
        <v>6122.71</v>
      </c>
      <c r="AC12" s="389">
        <f t="shared" si="4"/>
        <v>2591.69</v>
      </c>
      <c r="AD12" s="390">
        <f t="shared" si="5"/>
        <v>630.78</v>
      </c>
      <c r="AE12" s="343">
        <f t="shared" si="6"/>
        <v>3222.47</v>
      </c>
      <c r="AF12" s="408"/>
    </row>
    <row r="13" spans="1:32" ht="13.5" thickBot="1" x14ac:dyDescent="0.25">
      <c r="A13" s="521" t="s">
        <v>295</v>
      </c>
      <c r="B13" s="476" t="s">
        <v>17</v>
      </c>
      <c r="C13" s="321" t="s">
        <v>174</v>
      </c>
      <c r="D13" s="321" t="s">
        <v>14</v>
      </c>
      <c r="E13" s="321"/>
      <c r="F13" s="476"/>
      <c r="G13" s="321" t="s">
        <v>211</v>
      </c>
      <c r="H13" s="402" t="s">
        <v>282</v>
      </c>
      <c r="I13" s="321" t="s">
        <v>300</v>
      </c>
      <c r="J13" s="485">
        <v>38</v>
      </c>
      <c r="K13" s="510">
        <v>20</v>
      </c>
      <c r="L13" s="437">
        <f t="shared" si="7"/>
        <v>70</v>
      </c>
      <c r="M13" s="523">
        <f t="shared" si="9"/>
        <v>3797.83</v>
      </c>
      <c r="N13" s="525">
        <f t="shared" si="10"/>
        <v>3911.76</v>
      </c>
      <c r="O13" s="378">
        <f t="shared" si="8"/>
        <v>309</v>
      </c>
      <c r="P13" s="371"/>
      <c r="Q13" s="433"/>
      <c r="R13" s="417">
        <f t="shared" si="0"/>
        <v>4220.76</v>
      </c>
      <c r="S13" s="325">
        <f t="shared" si="1"/>
        <v>703.46</v>
      </c>
      <c r="T13" s="325">
        <f>IF($J13&gt;0,($N13+$O13+$P13)*VLOOKUP($H13,'BG - Eckdaten'!A:G,2,FALSE),"")</f>
        <v>839.09</v>
      </c>
      <c r="U13" s="325">
        <f>IF($J13&gt;0,+$S13*VLOOKUP($H13,'BG - Eckdaten'!A:G,3,FALSE),"")</f>
        <v>136.33000000000001</v>
      </c>
      <c r="V13" s="325">
        <f>IF($J13&gt;0,($N13+$O13+$P13+$S13)*VLOOKUP($H13,'BG - Eckdaten'!A:G,4,FALSE),"")</f>
        <v>0</v>
      </c>
      <c r="W13" s="325">
        <f>IF($J13&gt;0,($N13+$O13+$P13+$S13)*VLOOKUP($H13,'BG - Eckdaten'!A:G,5,FALSE),"")</f>
        <v>0</v>
      </c>
      <c r="X13" s="325">
        <f>IF($J13&gt;0,($N13+$O13+$P13+$S13)*VLOOKUP($H13,'BG - Eckdaten'!A:G,6,FALSE),"")</f>
        <v>147.72999999999999</v>
      </c>
      <c r="Y13" s="325">
        <f>IF($J13&gt;0,($N13+$O13+$P13+$S13)*VLOOKUP($H13,'BG - Eckdaten'!A:G,7,FALSE),"")</f>
        <v>75.34</v>
      </c>
      <c r="Z13" s="385"/>
      <c r="AA13" s="350">
        <f t="shared" si="2"/>
        <v>1198.49</v>
      </c>
      <c r="AB13" s="331">
        <f t="shared" si="3"/>
        <v>6122.71</v>
      </c>
      <c r="AC13" s="413">
        <f t="shared" si="4"/>
        <v>2591.69</v>
      </c>
      <c r="AD13" s="340">
        <f t="shared" si="5"/>
        <v>630.78</v>
      </c>
      <c r="AE13" s="350">
        <f t="shared" si="6"/>
        <v>3222.47</v>
      </c>
      <c r="AF13" s="423">
        <f>+SUM(AE2:AE13)</f>
        <v>44189.42</v>
      </c>
    </row>
    <row r="14" spans="1:32" x14ac:dyDescent="0.2">
      <c r="A14" s="491" t="s">
        <v>284</v>
      </c>
      <c r="B14" s="472" t="s">
        <v>20</v>
      </c>
      <c r="C14" s="322" t="s">
        <v>175</v>
      </c>
      <c r="D14" s="322" t="s">
        <v>21</v>
      </c>
      <c r="E14" s="322"/>
      <c r="F14" s="470" t="s">
        <v>234</v>
      </c>
      <c r="G14" s="322" t="s">
        <v>246</v>
      </c>
      <c r="H14" s="469" t="s">
        <v>296</v>
      </c>
      <c r="I14" s="322" t="s">
        <v>301</v>
      </c>
      <c r="J14" s="482">
        <v>30</v>
      </c>
      <c r="K14" s="508">
        <v>15</v>
      </c>
      <c r="L14" s="437">
        <f t="shared" si="7"/>
        <v>52.5</v>
      </c>
      <c r="M14" s="523">
        <f>IF($N14&gt;0,$N14/$J14*$O$39," ")</f>
        <v>3267.51</v>
      </c>
      <c r="N14" s="524">
        <f>$S$43/38*J14</f>
        <v>2579.61</v>
      </c>
      <c r="O14" s="379"/>
      <c r="P14" s="372"/>
      <c r="Q14" s="434"/>
      <c r="R14" s="416">
        <f t="shared" ref="R14:R32" si="11">SUM($N14:$Q14)</f>
        <v>2579.61</v>
      </c>
      <c r="S14" s="324">
        <f t="shared" ref="S14:S32" si="12">$N14/6</f>
        <v>429.94</v>
      </c>
      <c r="T14" s="324">
        <f>IF($J14&gt;0,($N14+$O14+$P14)*VLOOKUP($H14,'BG - Eckdaten'!A:G,2,FALSE),"")</f>
        <v>541.20000000000005</v>
      </c>
      <c r="U14" s="324">
        <f>IF($J14&gt;0,+$S14*VLOOKUP($H14,'BG - Eckdaten'!A:G,3,FALSE),"")</f>
        <v>88.05</v>
      </c>
      <c r="V14" s="324">
        <f>IF($J14&gt;0,($N14+$O14+$P14+$S14)*VLOOKUP($H14,'BG - Eckdaten'!A:G,4,FALSE),"")</f>
        <v>111.35</v>
      </c>
      <c r="W14" s="324">
        <f>IF($J14&gt;0,($N14+$O14+$P14+$S14)*VLOOKUP($H14,'BG - Eckdaten'!A:G,5,FALSE),"")</f>
        <v>10.83</v>
      </c>
      <c r="X14" s="324">
        <f>IF($J14&gt;0,($N14+$O14+$P14+$S14)*VLOOKUP($H14,'BG - Eckdaten'!A:G,6,FALSE),"")</f>
        <v>90.29</v>
      </c>
      <c r="Y14" s="324">
        <f>IF($J14&gt;0,($N14+$O14+$P14+$S14)*VLOOKUP($H14,'BG - Eckdaten'!A:G,7,FALSE),"")</f>
        <v>46.05</v>
      </c>
      <c r="Z14" s="383"/>
      <c r="AA14" s="355">
        <f t="shared" ref="AA14:AA32" si="13">SUM($T14:$Z14)</f>
        <v>887.77</v>
      </c>
      <c r="AB14" s="426">
        <f t="shared" ref="AB14:AB32" si="14">SUM($R14:$Z14)</f>
        <v>3897.32</v>
      </c>
      <c r="AC14" s="411">
        <f t="shared" ref="AC14:AC32" si="15">IF($K14&gt;0,($R14+$S14)/$J14*$K14,"")</f>
        <v>1504.78</v>
      </c>
      <c r="AD14" s="427">
        <f t="shared" ref="AD14:AD32" si="16">IF($K14&gt;0,$AA14/$J14*$K14,"")</f>
        <v>443.89</v>
      </c>
      <c r="AE14" s="355">
        <f t="shared" ref="AE14:AE32" si="17">SUM($AC14:$AD14)</f>
        <v>1948.67</v>
      </c>
      <c r="AF14" s="406"/>
    </row>
    <row r="15" spans="1:32" x14ac:dyDescent="0.2">
      <c r="A15" s="493" t="s">
        <v>285</v>
      </c>
      <c r="B15" s="473" t="s">
        <v>20</v>
      </c>
      <c r="C15" s="471" t="s">
        <v>175</v>
      </c>
      <c r="D15" s="471" t="s">
        <v>21</v>
      </c>
      <c r="E15" s="471"/>
      <c r="F15" s="473"/>
      <c r="G15" s="471" t="s">
        <v>15</v>
      </c>
      <c r="H15" s="498" t="s">
        <v>296</v>
      </c>
      <c r="I15" s="471" t="s">
        <v>301</v>
      </c>
      <c r="J15" s="499">
        <v>30</v>
      </c>
      <c r="K15" s="511">
        <v>15</v>
      </c>
      <c r="L15" s="437">
        <f t="shared" si="7"/>
        <v>52.5</v>
      </c>
      <c r="M15" s="523">
        <f>IF($N15&gt;0,$N15/$J15*$O$39," ")</f>
        <v>3267.51</v>
      </c>
      <c r="N15" s="535">
        <f t="shared" ref="N15:N17" si="18">$S$43/38*J15</f>
        <v>2579.61</v>
      </c>
      <c r="O15" s="378"/>
      <c r="P15" s="367"/>
      <c r="Q15" s="433"/>
      <c r="R15" s="417">
        <f t="shared" si="11"/>
        <v>2579.61</v>
      </c>
      <c r="S15" s="325">
        <f t="shared" si="12"/>
        <v>429.94</v>
      </c>
      <c r="T15" s="325">
        <f>IF($J15&gt;0,($N15+$O15+$P15)*VLOOKUP($H15,'BG - Eckdaten'!A:G,2,FALSE),"")</f>
        <v>541.20000000000005</v>
      </c>
      <c r="U15" s="325">
        <f>IF($J15&gt;0,+$S15*VLOOKUP($H15,'BG - Eckdaten'!A:G,3,FALSE),"")</f>
        <v>88.05</v>
      </c>
      <c r="V15" s="325">
        <f>IF($J15&gt;0,($N15+$O15+$P15+$S15)*VLOOKUP($H15,'BG - Eckdaten'!A:G,4,FALSE),"")</f>
        <v>111.35</v>
      </c>
      <c r="W15" s="325">
        <f>IF($J15&gt;0,($N15+$O15+$P15+$S15)*VLOOKUP($H15,'BG - Eckdaten'!A:G,5,FALSE),"")</f>
        <v>10.83</v>
      </c>
      <c r="X15" s="325">
        <f>IF($J15&gt;0,($N15+$O15+$P15+$S15)*VLOOKUP($H15,'BG - Eckdaten'!A:G,6,FALSE),"")</f>
        <v>90.29</v>
      </c>
      <c r="Y15" s="325">
        <f>IF($J15&gt;0,($N15+$O15+$P15+$S15)*VLOOKUP($H15,'BG - Eckdaten'!A:G,7,FALSE),"")</f>
        <v>46.05</v>
      </c>
      <c r="Z15" s="384"/>
      <c r="AA15" s="343">
        <f t="shared" si="13"/>
        <v>887.77</v>
      </c>
      <c r="AB15" s="388">
        <f t="shared" si="14"/>
        <v>3897.32</v>
      </c>
      <c r="AC15" s="389">
        <f t="shared" si="15"/>
        <v>1504.78</v>
      </c>
      <c r="AD15" s="390">
        <f t="shared" si="16"/>
        <v>443.89</v>
      </c>
      <c r="AE15" s="343">
        <f t="shared" si="17"/>
        <v>1948.67</v>
      </c>
      <c r="AF15" s="407"/>
    </row>
    <row r="16" spans="1:32" x14ac:dyDescent="0.2">
      <c r="A16" s="493" t="s">
        <v>286</v>
      </c>
      <c r="B16" s="474" t="s">
        <v>20</v>
      </c>
      <c r="C16" s="312" t="s">
        <v>175</v>
      </c>
      <c r="D16" s="312" t="s">
        <v>21</v>
      </c>
      <c r="E16" s="312"/>
      <c r="F16" s="474"/>
      <c r="G16" s="312" t="s">
        <v>15</v>
      </c>
      <c r="H16" s="400" t="s">
        <v>296</v>
      </c>
      <c r="I16" s="471" t="s">
        <v>301</v>
      </c>
      <c r="J16" s="484">
        <v>30</v>
      </c>
      <c r="K16" s="509">
        <v>15</v>
      </c>
      <c r="L16" s="437">
        <f t="shared" si="7"/>
        <v>52.5</v>
      </c>
      <c r="M16" s="523">
        <f>IF($N16&gt;0,$N16/$J16*$O$39," ")</f>
        <v>3267.51</v>
      </c>
      <c r="N16" s="535">
        <f t="shared" si="18"/>
        <v>2579.61</v>
      </c>
      <c r="O16" s="378"/>
      <c r="P16" s="367"/>
      <c r="Q16" s="433"/>
      <c r="R16" s="417">
        <f t="shared" si="11"/>
        <v>2579.61</v>
      </c>
      <c r="S16" s="325">
        <f t="shared" si="12"/>
        <v>429.94</v>
      </c>
      <c r="T16" s="325">
        <f>IF($J16&gt;0,($N16+$O16+$P16)*VLOOKUP($H16,'BG - Eckdaten'!A:G,2,FALSE),"")</f>
        <v>541.20000000000005</v>
      </c>
      <c r="U16" s="325">
        <f>IF($J16&gt;0,+$S16*VLOOKUP($H16,'BG - Eckdaten'!A:G,3,FALSE),"")</f>
        <v>88.05</v>
      </c>
      <c r="V16" s="325">
        <f>IF($J16&gt;0,($N16+$O16+$P16+$S16)*VLOOKUP($H16,'BG - Eckdaten'!A:G,4,FALSE),"")</f>
        <v>111.35</v>
      </c>
      <c r="W16" s="325">
        <f>IF($J16&gt;0,($N16+$O16+$P16+$S16)*VLOOKUP($H16,'BG - Eckdaten'!A:G,5,FALSE),"")</f>
        <v>10.83</v>
      </c>
      <c r="X16" s="325">
        <f>IF($J16&gt;0,($N16+$O16+$P16+$S16)*VLOOKUP($H16,'BG - Eckdaten'!A:G,6,FALSE),"")</f>
        <v>90.29</v>
      </c>
      <c r="Y16" s="325">
        <f>IF($J16&gt;0,($N16+$O16+$P16+$S16)*VLOOKUP($H16,'BG - Eckdaten'!A:G,7,FALSE),"")</f>
        <v>46.05</v>
      </c>
      <c r="Z16" s="384"/>
      <c r="AA16" s="343">
        <f t="shared" si="13"/>
        <v>887.77</v>
      </c>
      <c r="AB16" s="388">
        <f t="shared" si="14"/>
        <v>3897.32</v>
      </c>
      <c r="AC16" s="389">
        <f t="shared" si="15"/>
        <v>1504.78</v>
      </c>
      <c r="AD16" s="390">
        <f t="shared" si="16"/>
        <v>443.89</v>
      </c>
      <c r="AE16" s="343">
        <f t="shared" si="17"/>
        <v>1948.67</v>
      </c>
      <c r="AF16" s="407"/>
    </row>
    <row r="17" spans="1:32" x14ac:dyDescent="0.2">
      <c r="A17" s="493" t="s">
        <v>287</v>
      </c>
      <c r="B17" s="474" t="s">
        <v>20</v>
      </c>
      <c r="C17" s="312" t="s">
        <v>175</v>
      </c>
      <c r="D17" s="312" t="s">
        <v>21</v>
      </c>
      <c r="E17" s="312"/>
      <c r="F17" s="474"/>
      <c r="G17" s="312" t="s">
        <v>15</v>
      </c>
      <c r="H17" s="498" t="s">
        <v>296</v>
      </c>
      <c r="I17" s="471" t="s">
        <v>301</v>
      </c>
      <c r="J17" s="484">
        <v>30</v>
      </c>
      <c r="K17" s="509">
        <v>15</v>
      </c>
      <c r="L17" s="437">
        <f t="shared" si="7"/>
        <v>52.5</v>
      </c>
      <c r="M17" s="523">
        <f>IF($N17&gt;0,$N17/$J17*$O$39," ")</f>
        <v>3267.51</v>
      </c>
      <c r="N17" s="535">
        <f t="shared" si="18"/>
        <v>2579.61</v>
      </c>
      <c r="O17" s="378"/>
      <c r="P17" s="367"/>
      <c r="Q17" s="433"/>
      <c r="R17" s="417">
        <f t="shared" si="11"/>
        <v>2579.61</v>
      </c>
      <c r="S17" s="325">
        <f t="shared" si="12"/>
        <v>429.94</v>
      </c>
      <c r="T17" s="325">
        <f>IF($J17&gt;0,($N17+$O17+$P17)*VLOOKUP($H17,'BG - Eckdaten'!A:G,2,FALSE),"")</f>
        <v>541.20000000000005</v>
      </c>
      <c r="U17" s="325">
        <f>IF($J17&gt;0,+$S17*VLOOKUP($H17,'BG - Eckdaten'!A:G,3,FALSE),"")</f>
        <v>88.05</v>
      </c>
      <c r="V17" s="325">
        <f>IF($J17&gt;0,($N17+$O17+$P17+$S17)*VLOOKUP($H17,'BG - Eckdaten'!A:G,4,FALSE),"")</f>
        <v>111.35</v>
      </c>
      <c r="W17" s="325">
        <f>IF($J17&gt;0,($N17+$O17+$P17+$S17)*VLOOKUP($H17,'BG - Eckdaten'!A:G,5,FALSE),"")</f>
        <v>10.83</v>
      </c>
      <c r="X17" s="325">
        <f>IF($J17&gt;0,($N17+$O17+$P17+$S17)*VLOOKUP($H17,'BG - Eckdaten'!A:G,6,FALSE),"")</f>
        <v>90.29</v>
      </c>
      <c r="Y17" s="325">
        <f>IF($J17&gt;0,($N17+$O17+$P17+$S17)*VLOOKUP($H17,'BG - Eckdaten'!A:G,7,FALSE),"")</f>
        <v>46.05</v>
      </c>
      <c r="Z17" s="384"/>
      <c r="AA17" s="343">
        <f t="shared" si="13"/>
        <v>887.77</v>
      </c>
      <c r="AB17" s="388">
        <f t="shared" si="14"/>
        <v>3897.32</v>
      </c>
      <c r="AC17" s="389">
        <f t="shared" si="15"/>
        <v>1504.78</v>
      </c>
      <c r="AD17" s="390">
        <f t="shared" si="16"/>
        <v>443.89</v>
      </c>
      <c r="AE17" s="343">
        <f t="shared" si="17"/>
        <v>1948.67</v>
      </c>
      <c r="AF17" s="407"/>
    </row>
    <row r="18" spans="1:32" x14ac:dyDescent="0.2">
      <c r="A18" s="493" t="s">
        <v>288</v>
      </c>
      <c r="B18" s="474" t="s">
        <v>20</v>
      </c>
      <c r="C18" s="312" t="s">
        <v>175</v>
      </c>
      <c r="D18" s="312" t="s">
        <v>21</v>
      </c>
      <c r="E18" s="312"/>
      <c r="F18" s="474"/>
      <c r="G18" s="312" t="s">
        <v>15</v>
      </c>
      <c r="H18" s="400" t="s">
        <v>296</v>
      </c>
      <c r="I18" s="471" t="s">
        <v>301</v>
      </c>
      <c r="J18" s="484">
        <v>30</v>
      </c>
      <c r="K18" s="509">
        <v>15</v>
      </c>
      <c r="L18" s="437">
        <f t="shared" si="7"/>
        <v>52.5</v>
      </c>
      <c r="M18" s="523">
        <f>IF($N18&gt;0,$N18/$J18*$O$39/$O$37," ")</f>
        <v>3267.5</v>
      </c>
      <c r="N18" s="535">
        <f>$S$43/38*J18*$O$37</f>
        <v>2656.99</v>
      </c>
      <c r="O18" s="378"/>
      <c r="P18" s="367"/>
      <c r="Q18" s="433"/>
      <c r="R18" s="417">
        <f t="shared" si="11"/>
        <v>2656.99</v>
      </c>
      <c r="S18" s="325">
        <f t="shared" si="12"/>
        <v>442.83</v>
      </c>
      <c r="T18" s="325">
        <f>IF($J18&gt;0,($N18+$O18+$P18)*VLOOKUP($H18,'BG - Eckdaten'!A:G,2,FALSE),"")</f>
        <v>557.44000000000005</v>
      </c>
      <c r="U18" s="325">
        <f>IF($J18&gt;0,+$S18*VLOOKUP($H18,'BG - Eckdaten'!A:G,3,FALSE),"")</f>
        <v>90.69</v>
      </c>
      <c r="V18" s="325">
        <f>IF($J18&gt;0,($N18+$O18+$P18+$S18)*VLOOKUP($H18,'BG - Eckdaten'!A:G,4,FALSE),"")</f>
        <v>114.69</v>
      </c>
      <c r="W18" s="325">
        <f>IF($J18&gt;0,($N18+$O18+$P18+$S18)*VLOOKUP($H18,'BG - Eckdaten'!A:G,5,FALSE),"")</f>
        <v>11.16</v>
      </c>
      <c r="X18" s="325">
        <f>IF($J18&gt;0,($N18+$O18+$P18+$S18)*VLOOKUP($H18,'BG - Eckdaten'!A:G,6,FALSE),"")</f>
        <v>92.99</v>
      </c>
      <c r="Y18" s="325">
        <f>IF($J18&gt;0,($N18+$O18+$P18+$S18)*VLOOKUP($H18,'BG - Eckdaten'!A:G,7,FALSE),"")</f>
        <v>47.43</v>
      </c>
      <c r="Z18" s="384"/>
      <c r="AA18" s="343">
        <f t="shared" si="13"/>
        <v>914.4</v>
      </c>
      <c r="AB18" s="388">
        <f t="shared" si="14"/>
        <v>4014.22</v>
      </c>
      <c r="AC18" s="389">
        <f t="shared" si="15"/>
        <v>1549.91</v>
      </c>
      <c r="AD18" s="390">
        <f t="shared" si="16"/>
        <v>457.2</v>
      </c>
      <c r="AE18" s="343">
        <f t="shared" si="17"/>
        <v>2007.11</v>
      </c>
      <c r="AF18" s="407"/>
    </row>
    <row r="19" spans="1:32" x14ac:dyDescent="0.2">
      <c r="A19" s="493" t="s">
        <v>289</v>
      </c>
      <c r="B19" s="474" t="s">
        <v>20</v>
      </c>
      <c r="C19" s="312" t="s">
        <v>175</v>
      </c>
      <c r="D19" s="312" t="s">
        <v>21</v>
      </c>
      <c r="E19" s="312"/>
      <c r="F19" s="474"/>
      <c r="G19" s="312" t="s">
        <v>15</v>
      </c>
      <c r="H19" s="498" t="s">
        <v>296</v>
      </c>
      <c r="I19" s="471" t="s">
        <v>301</v>
      </c>
      <c r="J19" s="484">
        <v>30</v>
      </c>
      <c r="K19" s="509">
        <v>15</v>
      </c>
      <c r="L19" s="437">
        <f t="shared" si="7"/>
        <v>52.5</v>
      </c>
      <c r="M19" s="523">
        <f t="shared" ref="M19:M22" si="19">IF($N19&gt;0,$N19/$J19*$O$39/$O$37," ")</f>
        <v>3267.5</v>
      </c>
      <c r="N19" s="535">
        <f t="shared" ref="N19:N22" si="20">$S$43/38*J19*$O$37</f>
        <v>2656.99</v>
      </c>
      <c r="O19" s="378"/>
      <c r="P19" s="367"/>
      <c r="Q19" s="433"/>
      <c r="R19" s="417">
        <f t="shared" si="11"/>
        <v>2656.99</v>
      </c>
      <c r="S19" s="325">
        <f t="shared" si="12"/>
        <v>442.83</v>
      </c>
      <c r="T19" s="325">
        <f>IF($J19&gt;0,($N19+$O19+$P19)*VLOOKUP($H19,'BG - Eckdaten'!A:G,2,FALSE),"")</f>
        <v>557.44000000000005</v>
      </c>
      <c r="U19" s="325">
        <f>IF($J19&gt;0,+$S19*VLOOKUP($H19,'BG - Eckdaten'!A:G,3,FALSE),"")</f>
        <v>90.69</v>
      </c>
      <c r="V19" s="325">
        <f>IF($J19&gt;0,($N19+$O19+$P19+$S19)*VLOOKUP($H19,'BG - Eckdaten'!A:G,4,FALSE),"")</f>
        <v>114.69</v>
      </c>
      <c r="W19" s="325">
        <f>IF($J19&gt;0,($N19+$O19+$P19+$S19)*VLOOKUP($H19,'BG - Eckdaten'!A:G,5,FALSE),"")</f>
        <v>11.16</v>
      </c>
      <c r="X19" s="325">
        <f>IF($J19&gt;0,($N19+$O19+$P19+$S19)*VLOOKUP($H19,'BG - Eckdaten'!A:G,6,FALSE),"")</f>
        <v>92.99</v>
      </c>
      <c r="Y19" s="325">
        <f>IF($J19&gt;0,($N19+$O19+$P19+$S19)*VLOOKUP($H19,'BG - Eckdaten'!A:G,7,FALSE),"")</f>
        <v>47.43</v>
      </c>
      <c r="Z19" s="384"/>
      <c r="AA19" s="343">
        <f t="shared" si="13"/>
        <v>914.4</v>
      </c>
      <c r="AB19" s="388">
        <f t="shared" si="14"/>
        <v>4014.22</v>
      </c>
      <c r="AC19" s="389">
        <f t="shared" si="15"/>
        <v>1549.91</v>
      </c>
      <c r="AD19" s="390">
        <f t="shared" si="16"/>
        <v>457.2</v>
      </c>
      <c r="AE19" s="343">
        <f t="shared" si="17"/>
        <v>2007.11</v>
      </c>
      <c r="AF19" s="407"/>
    </row>
    <row r="20" spans="1:32" x14ac:dyDescent="0.2">
      <c r="A20" s="493" t="s">
        <v>290</v>
      </c>
      <c r="B20" s="474" t="s">
        <v>20</v>
      </c>
      <c r="C20" s="312" t="s">
        <v>175</v>
      </c>
      <c r="D20" s="312" t="s">
        <v>21</v>
      </c>
      <c r="E20" s="312"/>
      <c r="F20" s="474"/>
      <c r="G20" s="312" t="s">
        <v>15</v>
      </c>
      <c r="H20" s="400" t="s">
        <v>296</v>
      </c>
      <c r="I20" s="471" t="s">
        <v>301</v>
      </c>
      <c r="J20" s="484">
        <v>30</v>
      </c>
      <c r="K20" s="509">
        <v>15</v>
      </c>
      <c r="L20" s="437">
        <f t="shared" si="7"/>
        <v>52.5</v>
      </c>
      <c r="M20" s="523">
        <f t="shared" si="19"/>
        <v>3267.5</v>
      </c>
      <c r="N20" s="535">
        <f t="shared" si="20"/>
        <v>2656.99</v>
      </c>
      <c r="O20" s="378"/>
      <c r="P20" s="367"/>
      <c r="Q20" s="433"/>
      <c r="R20" s="417">
        <f t="shared" si="11"/>
        <v>2656.99</v>
      </c>
      <c r="S20" s="325">
        <f t="shared" si="12"/>
        <v>442.83</v>
      </c>
      <c r="T20" s="325">
        <f>IF($J20&gt;0,($N20+$O20+$P20)*VLOOKUP($H20,'BG - Eckdaten'!A:G,2,FALSE),"")</f>
        <v>557.44000000000005</v>
      </c>
      <c r="U20" s="325">
        <f>IF($J20&gt;0,+$S20*VLOOKUP($H20,'BG - Eckdaten'!A:G,3,FALSE),"")</f>
        <v>90.69</v>
      </c>
      <c r="V20" s="325">
        <f>IF($J20&gt;0,($N20+$O20+$P20+$S20)*VLOOKUP($H20,'BG - Eckdaten'!A:G,4,FALSE),"")</f>
        <v>114.69</v>
      </c>
      <c r="W20" s="325">
        <f>IF($J20&gt;0,($N20+$O20+$P20+$S20)*VLOOKUP($H20,'BG - Eckdaten'!A:G,5,FALSE),"")</f>
        <v>11.16</v>
      </c>
      <c r="X20" s="325">
        <f>IF($J20&gt;0,($N20+$O20+$P20+$S20)*VLOOKUP($H20,'BG - Eckdaten'!A:G,6,FALSE),"")</f>
        <v>92.99</v>
      </c>
      <c r="Y20" s="325">
        <f>IF($J20&gt;0,($N20+$O20+$P20+$S20)*VLOOKUP($H20,'BG - Eckdaten'!A:G,7,FALSE),"")</f>
        <v>47.43</v>
      </c>
      <c r="Z20" s="384"/>
      <c r="AA20" s="343">
        <f t="shared" si="13"/>
        <v>914.4</v>
      </c>
      <c r="AB20" s="388">
        <f t="shared" si="14"/>
        <v>4014.22</v>
      </c>
      <c r="AC20" s="389">
        <f t="shared" si="15"/>
        <v>1549.91</v>
      </c>
      <c r="AD20" s="390">
        <f t="shared" si="16"/>
        <v>457.2</v>
      </c>
      <c r="AE20" s="343">
        <f t="shared" si="17"/>
        <v>2007.11</v>
      </c>
      <c r="AF20" s="407"/>
    </row>
    <row r="21" spans="1:32" x14ac:dyDescent="0.2">
      <c r="A21" s="493" t="s">
        <v>291</v>
      </c>
      <c r="B21" s="474" t="s">
        <v>20</v>
      </c>
      <c r="C21" s="312" t="s">
        <v>175</v>
      </c>
      <c r="D21" s="312" t="s">
        <v>21</v>
      </c>
      <c r="E21" s="312"/>
      <c r="F21" s="474"/>
      <c r="G21" s="312" t="s">
        <v>15</v>
      </c>
      <c r="H21" s="498" t="s">
        <v>296</v>
      </c>
      <c r="I21" s="471" t="s">
        <v>301</v>
      </c>
      <c r="J21" s="484">
        <v>30</v>
      </c>
      <c r="K21" s="509">
        <v>15</v>
      </c>
      <c r="L21" s="437">
        <f t="shared" si="7"/>
        <v>52.5</v>
      </c>
      <c r="M21" s="523">
        <f t="shared" si="19"/>
        <v>3267.5</v>
      </c>
      <c r="N21" s="535">
        <f t="shared" si="20"/>
        <v>2656.99</v>
      </c>
      <c r="O21" s="378"/>
      <c r="P21" s="368"/>
      <c r="Q21" s="435"/>
      <c r="R21" s="417">
        <f t="shared" si="11"/>
        <v>2656.99</v>
      </c>
      <c r="S21" s="325">
        <f t="shared" si="12"/>
        <v>442.83</v>
      </c>
      <c r="T21" s="325">
        <f>IF($J21&gt;0,($N21+$O21+$P21)*VLOOKUP($H21,'BG - Eckdaten'!A:G,2,FALSE),"")</f>
        <v>557.44000000000005</v>
      </c>
      <c r="U21" s="325">
        <f>IF($J21&gt;0,+$S21*VLOOKUP($H21,'BG - Eckdaten'!A:G,3,FALSE),"")</f>
        <v>90.69</v>
      </c>
      <c r="V21" s="325">
        <f>IF($J21&gt;0,($N21+$O21+$P21+$S21)*VLOOKUP($H21,'BG - Eckdaten'!A:G,4,FALSE),"")</f>
        <v>114.69</v>
      </c>
      <c r="W21" s="325">
        <f>IF($J21&gt;0,($N21+$O21+$P21+$S21)*VLOOKUP($H21,'BG - Eckdaten'!A:G,5,FALSE),"")</f>
        <v>11.16</v>
      </c>
      <c r="X21" s="325">
        <f>IF($J21&gt;0,($N21+$O21+$P21+$S21)*VLOOKUP($H21,'BG - Eckdaten'!A:G,6,FALSE),"")</f>
        <v>92.99</v>
      </c>
      <c r="Y21" s="325">
        <f>IF($J21&gt;0,($N21+$O21+$P21+$S21)*VLOOKUP($H21,'BG - Eckdaten'!A:G,7,FALSE),"")</f>
        <v>47.43</v>
      </c>
      <c r="Z21" s="384"/>
      <c r="AA21" s="343">
        <f t="shared" si="13"/>
        <v>914.4</v>
      </c>
      <c r="AB21" s="388">
        <f t="shared" si="14"/>
        <v>4014.22</v>
      </c>
      <c r="AC21" s="389">
        <f t="shared" si="15"/>
        <v>1549.91</v>
      </c>
      <c r="AD21" s="390">
        <f t="shared" si="16"/>
        <v>457.2</v>
      </c>
      <c r="AE21" s="343">
        <f t="shared" si="17"/>
        <v>2007.11</v>
      </c>
      <c r="AF21" s="407"/>
    </row>
    <row r="22" spans="1:32" ht="13.5" thickBot="1" x14ac:dyDescent="0.25">
      <c r="A22" s="494" t="s">
        <v>292</v>
      </c>
      <c r="B22" s="476" t="s">
        <v>20</v>
      </c>
      <c r="C22" s="321" t="s">
        <v>175</v>
      </c>
      <c r="D22" s="321" t="s">
        <v>21</v>
      </c>
      <c r="E22" s="321"/>
      <c r="F22" s="476"/>
      <c r="G22" s="321" t="s">
        <v>15</v>
      </c>
      <c r="H22" s="402" t="s">
        <v>296</v>
      </c>
      <c r="I22" s="471" t="s">
        <v>301</v>
      </c>
      <c r="J22" s="485">
        <v>30</v>
      </c>
      <c r="K22" s="510">
        <v>15</v>
      </c>
      <c r="L22" s="437">
        <f t="shared" si="7"/>
        <v>52.5</v>
      </c>
      <c r="M22" s="523">
        <f t="shared" si="19"/>
        <v>3267.5</v>
      </c>
      <c r="N22" s="536">
        <f t="shared" si="20"/>
        <v>2656.99</v>
      </c>
      <c r="O22" s="537"/>
      <c r="P22" s="538"/>
      <c r="Q22" s="435"/>
      <c r="R22" s="418">
        <f t="shared" si="11"/>
        <v>2656.99</v>
      </c>
      <c r="S22" s="326">
        <f t="shared" si="12"/>
        <v>442.83</v>
      </c>
      <c r="T22" s="326">
        <f>IF($J22&gt;0,($N22+$O22+$P22)*VLOOKUP($H22,'BG - Eckdaten'!A:G,2,FALSE),"")</f>
        <v>557.44000000000005</v>
      </c>
      <c r="U22" s="326">
        <f>IF($J22&gt;0,+$S22*VLOOKUP($H22,'BG - Eckdaten'!A:G,3,FALSE),"")</f>
        <v>90.69</v>
      </c>
      <c r="V22" s="326">
        <f>IF($J22&gt;0,($N22+$O22+$P22+$S22)*VLOOKUP($H22,'BG - Eckdaten'!A:G,4,FALSE),"")</f>
        <v>114.69</v>
      </c>
      <c r="W22" s="326">
        <f>IF($J22&gt;0,($N22+$O22+$P22+$S22)*VLOOKUP($H22,'BG - Eckdaten'!A:G,5,FALSE),"")</f>
        <v>11.16</v>
      </c>
      <c r="X22" s="326">
        <f>IF($J22&gt;0,($N22+$O22+$P22+$S22)*VLOOKUP($H22,'BG - Eckdaten'!A:G,6,FALSE),"")</f>
        <v>92.99</v>
      </c>
      <c r="Y22" s="326">
        <f>IF($J22&gt;0,($N22+$O22+$P22+$S22)*VLOOKUP($H22,'BG - Eckdaten'!A:G,7,FALSE),"")</f>
        <v>47.43</v>
      </c>
      <c r="Z22" s="385"/>
      <c r="AA22" s="351">
        <f t="shared" si="13"/>
        <v>914.4</v>
      </c>
      <c r="AB22" s="330">
        <f t="shared" si="14"/>
        <v>4014.22</v>
      </c>
      <c r="AC22" s="412">
        <f t="shared" si="15"/>
        <v>1549.91</v>
      </c>
      <c r="AD22" s="341">
        <f t="shared" si="16"/>
        <v>457.2</v>
      </c>
      <c r="AE22" s="351">
        <f t="shared" si="17"/>
        <v>2007.11</v>
      </c>
      <c r="AF22" s="323">
        <f>+SUM(AE14:AE22)</f>
        <v>17830.23</v>
      </c>
    </row>
    <row r="23" spans="1:32" x14ac:dyDescent="0.2">
      <c r="A23" s="491" t="s">
        <v>291</v>
      </c>
      <c r="B23" s="472" t="s">
        <v>231</v>
      </c>
      <c r="C23" s="504" t="s">
        <v>233</v>
      </c>
      <c r="D23" s="501" t="s">
        <v>232</v>
      </c>
      <c r="E23" s="322"/>
      <c r="F23" s="472"/>
      <c r="G23" s="322" t="s">
        <v>260</v>
      </c>
      <c r="H23" s="469" t="s">
        <v>298</v>
      </c>
      <c r="I23" s="322" t="s">
        <v>302</v>
      </c>
      <c r="J23" s="482">
        <v>15</v>
      </c>
      <c r="K23" s="508">
        <v>3</v>
      </c>
      <c r="L23" s="437">
        <f t="shared" si="7"/>
        <v>10.5</v>
      </c>
      <c r="M23" s="438">
        <f>IF($N23&gt;0,$N23/$J23*$O$39/$O$37," ")</f>
        <v>2775.03</v>
      </c>
      <c r="N23" s="467">
        <f>1095.41*$O$37</f>
        <v>1128.27</v>
      </c>
      <c r="O23" s="374"/>
      <c r="P23" s="365"/>
      <c r="Q23" s="432"/>
      <c r="R23" s="416">
        <f t="shared" si="11"/>
        <v>1128.27</v>
      </c>
      <c r="S23" s="324">
        <f t="shared" si="12"/>
        <v>188.05</v>
      </c>
      <c r="T23" s="324">
        <f>IF($J23&gt;0,($N23+$O23+$P23)*VLOOKUP($H23,'BG - Eckdaten'!A:G,2,FALSE),"")</f>
        <v>189.89</v>
      </c>
      <c r="U23" s="324">
        <f>IF($J23&gt;0,+$S23*VLOOKUP($H23,'BG - Eckdaten'!A:G,3,FALSE),"")</f>
        <v>30.71</v>
      </c>
      <c r="V23" s="324">
        <f>IF($J23&gt;0,($N23+$O23+$P23+$S23)*VLOOKUP($H23,'BG - Eckdaten'!A:G,4,FALSE),"")</f>
        <v>0</v>
      </c>
      <c r="W23" s="324">
        <f>IF($J23&gt;0,($N23+$O23+$P23+$S23)*VLOOKUP($H23,'BG - Eckdaten'!A:G,5,FALSE),"")</f>
        <v>0</v>
      </c>
      <c r="X23" s="324">
        <f>IF($J23&gt;0,($N23+$O23+$P23+$S23)*VLOOKUP($H23,'BG - Eckdaten'!A:G,6,FALSE),"")</f>
        <v>39.49</v>
      </c>
      <c r="Y23" s="324">
        <f>IF($J23&gt;0,($N23+$O23+$P23+$S23)*VLOOKUP($H23,'BG - Eckdaten'!A:G,7,FALSE),"")</f>
        <v>20.14</v>
      </c>
      <c r="Z23" s="383"/>
      <c r="AA23" s="355">
        <f t="shared" si="13"/>
        <v>280.23</v>
      </c>
      <c r="AB23" s="426">
        <f t="shared" si="14"/>
        <v>1596.55</v>
      </c>
      <c r="AC23" s="411">
        <f t="shared" si="15"/>
        <v>263.26</v>
      </c>
      <c r="AD23" s="427">
        <f t="shared" si="16"/>
        <v>56.05</v>
      </c>
      <c r="AE23" s="355">
        <f t="shared" si="17"/>
        <v>319.31</v>
      </c>
      <c r="AF23" s="406"/>
    </row>
    <row r="24" spans="1:32" x14ac:dyDescent="0.2">
      <c r="A24" s="493" t="s">
        <v>292</v>
      </c>
      <c r="B24" s="474" t="s">
        <v>231</v>
      </c>
      <c r="C24" s="505" t="s">
        <v>233</v>
      </c>
      <c r="D24" s="502" t="s">
        <v>232</v>
      </c>
      <c r="E24" s="312"/>
      <c r="F24" s="474"/>
      <c r="G24" s="312" t="s">
        <v>15</v>
      </c>
      <c r="H24" s="400" t="s">
        <v>298</v>
      </c>
      <c r="I24" s="312" t="s">
        <v>302</v>
      </c>
      <c r="J24" s="484">
        <v>15</v>
      </c>
      <c r="K24" s="509">
        <v>8</v>
      </c>
      <c r="L24" s="437">
        <f t="shared" si="7"/>
        <v>28</v>
      </c>
      <c r="M24" s="438">
        <f t="shared" ref="M24:M27" si="21">IF($N24&gt;0,$N24/$J24*$O$39/$O$37," ")</f>
        <v>2775.03</v>
      </c>
      <c r="N24" s="366">
        <f>1095.41*$O$37</f>
        <v>1128.27</v>
      </c>
      <c r="O24" s="375"/>
      <c r="P24" s="368"/>
      <c r="Q24" s="435"/>
      <c r="R24" s="417">
        <f t="shared" si="11"/>
        <v>1128.27</v>
      </c>
      <c r="S24" s="325">
        <f t="shared" si="12"/>
        <v>188.05</v>
      </c>
      <c r="T24" s="325">
        <f>IF($J24&gt;0,($N24+$O24+$P24)*VLOOKUP($H24,'BG - Eckdaten'!A:G,2,FALSE),"")</f>
        <v>189.89</v>
      </c>
      <c r="U24" s="325">
        <f>IF($J24&gt;0,+$S24*VLOOKUP($H24,'BG - Eckdaten'!A:G,3,FALSE),"")</f>
        <v>30.71</v>
      </c>
      <c r="V24" s="325">
        <f>IF($J24&gt;0,($N24+$O24+$P24+$S24)*VLOOKUP($H24,'BG - Eckdaten'!A:G,4,FALSE),"")</f>
        <v>0</v>
      </c>
      <c r="W24" s="325">
        <f>IF($J24&gt;0,($N24+$O24+$P24+$S24)*VLOOKUP($H24,'BG - Eckdaten'!A:G,5,FALSE),"")</f>
        <v>0</v>
      </c>
      <c r="X24" s="325">
        <f>IF($J24&gt;0,($N24+$O24+$P24+$S24)*VLOOKUP($H24,'BG - Eckdaten'!A:G,6,FALSE),"")</f>
        <v>39.49</v>
      </c>
      <c r="Y24" s="325">
        <f>IF($J24&gt;0,($N24+$O24+$P24+$S24)*VLOOKUP($H24,'BG - Eckdaten'!A:G,7,FALSE),"")</f>
        <v>20.14</v>
      </c>
      <c r="Z24" s="384"/>
      <c r="AA24" s="343">
        <f t="shared" si="13"/>
        <v>280.23</v>
      </c>
      <c r="AB24" s="388">
        <f t="shared" si="14"/>
        <v>1596.55</v>
      </c>
      <c r="AC24" s="389">
        <f t="shared" si="15"/>
        <v>702.04</v>
      </c>
      <c r="AD24" s="390">
        <f t="shared" si="16"/>
        <v>149.46</v>
      </c>
      <c r="AE24" s="343">
        <f t="shared" si="17"/>
        <v>851.5</v>
      </c>
      <c r="AF24" s="407"/>
    </row>
    <row r="25" spans="1:32" x14ac:dyDescent="0.2">
      <c r="A25" s="493" t="s">
        <v>293</v>
      </c>
      <c r="B25" s="474" t="s">
        <v>231</v>
      </c>
      <c r="C25" s="505" t="s">
        <v>233</v>
      </c>
      <c r="D25" s="502" t="s">
        <v>232</v>
      </c>
      <c r="E25" s="312"/>
      <c r="F25" s="474"/>
      <c r="G25" s="312" t="s">
        <v>15</v>
      </c>
      <c r="H25" s="400" t="s">
        <v>298</v>
      </c>
      <c r="I25" s="312" t="s">
        <v>302</v>
      </c>
      <c r="J25" s="484">
        <v>15</v>
      </c>
      <c r="K25" s="509">
        <v>8</v>
      </c>
      <c r="L25" s="437">
        <f t="shared" si="7"/>
        <v>28</v>
      </c>
      <c r="M25" s="438">
        <f t="shared" si="21"/>
        <v>2775.03</v>
      </c>
      <c r="N25" s="366">
        <f t="shared" ref="N25:N27" si="22">1095.41*$O$37</f>
        <v>1128.27</v>
      </c>
      <c r="O25" s="375"/>
      <c r="P25" s="368"/>
      <c r="Q25" s="435"/>
      <c r="R25" s="417">
        <f t="shared" si="11"/>
        <v>1128.27</v>
      </c>
      <c r="S25" s="325">
        <f t="shared" si="12"/>
        <v>188.05</v>
      </c>
      <c r="T25" s="325">
        <f>IF($J25&gt;0,($N25+$O25+$P25)*VLOOKUP($H25,'BG - Eckdaten'!A:G,2,FALSE),"")</f>
        <v>189.89</v>
      </c>
      <c r="U25" s="325">
        <f>IF($J25&gt;0,+$S25*VLOOKUP($H25,'BG - Eckdaten'!A:G,3,FALSE),"")</f>
        <v>30.71</v>
      </c>
      <c r="V25" s="325">
        <f>IF($J25&gt;0,($N25+$O25+$P25+$S25)*VLOOKUP($H25,'BG - Eckdaten'!A:G,4,FALSE),"")</f>
        <v>0</v>
      </c>
      <c r="W25" s="325">
        <f>IF($J25&gt;0,($N25+$O25+$P25+$S25)*VLOOKUP($H25,'BG - Eckdaten'!A:G,5,FALSE),"")</f>
        <v>0</v>
      </c>
      <c r="X25" s="325">
        <f>IF($J25&gt;0,($N25+$O25+$P25+$S25)*VLOOKUP($H25,'BG - Eckdaten'!A:G,6,FALSE),"")</f>
        <v>39.49</v>
      </c>
      <c r="Y25" s="325">
        <f>IF($J25&gt;0,($N25+$O25+$P25+$S25)*VLOOKUP($H25,'BG - Eckdaten'!A:G,7,FALSE),"")</f>
        <v>20.14</v>
      </c>
      <c r="Z25" s="384"/>
      <c r="AA25" s="343">
        <f t="shared" si="13"/>
        <v>280.23</v>
      </c>
      <c r="AB25" s="388">
        <f t="shared" si="14"/>
        <v>1596.55</v>
      </c>
      <c r="AC25" s="389">
        <f t="shared" si="15"/>
        <v>702.04</v>
      </c>
      <c r="AD25" s="390">
        <f t="shared" si="16"/>
        <v>149.46</v>
      </c>
      <c r="AE25" s="343">
        <f t="shared" si="17"/>
        <v>851.5</v>
      </c>
      <c r="AF25" s="407"/>
    </row>
    <row r="26" spans="1:32" x14ac:dyDescent="0.2">
      <c r="A26" s="493" t="s">
        <v>294</v>
      </c>
      <c r="B26" s="474" t="s">
        <v>231</v>
      </c>
      <c r="C26" s="505" t="s">
        <v>233</v>
      </c>
      <c r="D26" s="502" t="s">
        <v>232</v>
      </c>
      <c r="E26" s="315"/>
      <c r="F26" s="477"/>
      <c r="G26" s="312" t="s">
        <v>15</v>
      </c>
      <c r="H26" s="400" t="s">
        <v>298</v>
      </c>
      <c r="I26" s="312" t="s">
        <v>302</v>
      </c>
      <c r="J26" s="484">
        <v>15</v>
      </c>
      <c r="K26" s="509">
        <v>8</v>
      </c>
      <c r="L26" s="437">
        <f t="shared" si="7"/>
        <v>28</v>
      </c>
      <c r="M26" s="438">
        <f t="shared" si="21"/>
        <v>2775.03</v>
      </c>
      <c r="N26" s="366">
        <f t="shared" si="22"/>
        <v>1128.27</v>
      </c>
      <c r="O26" s="375"/>
      <c r="P26" s="368"/>
      <c r="Q26" s="435"/>
      <c r="R26" s="417">
        <f t="shared" si="11"/>
        <v>1128.27</v>
      </c>
      <c r="S26" s="325">
        <f t="shared" si="12"/>
        <v>188.05</v>
      </c>
      <c r="T26" s="325">
        <f>IF($J26&gt;0,($N26+$O26+$P26)*VLOOKUP($H26,'BG - Eckdaten'!A:G,2,FALSE),"")</f>
        <v>189.89</v>
      </c>
      <c r="U26" s="325">
        <f>IF($J26&gt;0,+$S26*VLOOKUP($H26,'BG - Eckdaten'!A:G,3,FALSE),"")</f>
        <v>30.71</v>
      </c>
      <c r="V26" s="325">
        <f>IF($J26&gt;0,($N26+$O26+$P26+$S26)*VLOOKUP($H26,'BG - Eckdaten'!A:G,4,FALSE),"")</f>
        <v>0</v>
      </c>
      <c r="W26" s="325">
        <f>IF($J26&gt;0,($N26+$O26+$P26+$S26)*VLOOKUP($H26,'BG - Eckdaten'!A:G,5,FALSE),"")</f>
        <v>0</v>
      </c>
      <c r="X26" s="325">
        <f>IF($J26&gt;0,($N26+$O26+$P26+$S26)*VLOOKUP($H26,'BG - Eckdaten'!A:G,6,FALSE),"")</f>
        <v>39.49</v>
      </c>
      <c r="Y26" s="325">
        <f>IF($J26&gt;0,($N26+$O26+$P26+$S26)*VLOOKUP($H26,'BG - Eckdaten'!A:G,7,FALSE),"")</f>
        <v>20.14</v>
      </c>
      <c r="Z26" s="384"/>
      <c r="AA26" s="343">
        <f t="shared" si="13"/>
        <v>280.23</v>
      </c>
      <c r="AB26" s="388">
        <f t="shared" si="14"/>
        <v>1596.55</v>
      </c>
      <c r="AC26" s="389">
        <f t="shared" si="15"/>
        <v>702.04</v>
      </c>
      <c r="AD26" s="390">
        <f t="shared" si="16"/>
        <v>149.46</v>
      </c>
      <c r="AE26" s="343">
        <f t="shared" si="17"/>
        <v>851.5</v>
      </c>
      <c r="AF26" s="407"/>
    </row>
    <row r="27" spans="1:32" ht="13.5" thickBot="1" x14ac:dyDescent="0.25">
      <c r="A27" s="494" t="s">
        <v>295</v>
      </c>
      <c r="B27" s="476" t="s">
        <v>231</v>
      </c>
      <c r="C27" s="506" t="s">
        <v>233</v>
      </c>
      <c r="D27" s="503" t="s">
        <v>232</v>
      </c>
      <c r="E27" s="320"/>
      <c r="F27" s="478"/>
      <c r="G27" s="321" t="s">
        <v>15</v>
      </c>
      <c r="H27" s="402" t="s">
        <v>298</v>
      </c>
      <c r="I27" s="506" t="s">
        <v>302</v>
      </c>
      <c r="J27" s="485">
        <v>15</v>
      </c>
      <c r="K27" s="510">
        <v>8</v>
      </c>
      <c r="L27" s="437">
        <f t="shared" si="7"/>
        <v>28</v>
      </c>
      <c r="M27" s="438">
        <f t="shared" si="21"/>
        <v>2775.03</v>
      </c>
      <c r="N27" s="369">
        <f t="shared" si="22"/>
        <v>1128.27</v>
      </c>
      <c r="O27" s="377"/>
      <c r="P27" s="370"/>
      <c r="Q27" s="436"/>
      <c r="R27" s="418">
        <f t="shared" si="11"/>
        <v>1128.27</v>
      </c>
      <c r="S27" s="326">
        <f t="shared" si="12"/>
        <v>188.05</v>
      </c>
      <c r="T27" s="326">
        <f>IF($J27&gt;0,($N27+$O27+$P27)*VLOOKUP($H27,'BG - Eckdaten'!A:G,2,FALSE),"")</f>
        <v>189.89</v>
      </c>
      <c r="U27" s="326">
        <f>IF($J27&gt;0,+$S27*VLOOKUP($H27,'BG - Eckdaten'!A:G,3,FALSE),"")</f>
        <v>30.71</v>
      </c>
      <c r="V27" s="326">
        <f>IF($J27&gt;0,($N27+$O27+$P27+$S27)*VLOOKUP($H27,'BG - Eckdaten'!A:G,4,FALSE),"")</f>
        <v>0</v>
      </c>
      <c r="W27" s="326">
        <f>IF($J27&gt;0,($N27+$O27+$P27+$S27)*VLOOKUP($H27,'BG - Eckdaten'!A:G,5,FALSE),"")</f>
        <v>0</v>
      </c>
      <c r="X27" s="326">
        <f>IF($J27&gt;0,($N27+$O27+$P27+$S27)*VLOOKUP($H27,'BG - Eckdaten'!A:G,6,FALSE),"")</f>
        <v>39.49</v>
      </c>
      <c r="Y27" s="326">
        <f>IF($J27&gt;0,($N27+$O27+$P27+$S27)*VLOOKUP($H27,'BG - Eckdaten'!A:G,7,FALSE),"")</f>
        <v>20.14</v>
      </c>
      <c r="Z27" s="385"/>
      <c r="AA27" s="351">
        <f t="shared" si="13"/>
        <v>280.23</v>
      </c>
      <c r="AB27" s="330">
        <f t="shared" si="14"/>
        <v>1596.55</v>
      </c>
      <c r="AC27" s="412">
        <f t="shared" si="15"/>
        <v>702.04</v>
      </c>
      <c r="AD27" s="341">
        <f t="shared" si="16"/>
        <v>149.46</v>
      </c>
      <c r="AE27" s="351">
        <f t="shared" si="17"/>
        <v>851.5</v>
      </c>
      <c r="AF27" s="323">
        <f>+SUM(AE23:AE27)</f>
        <v>3725.31</v>
      </c>
    </row>
    <row r="28" spans="1:32" x14ac:dyDescent="0.2">
      <c r="A28" s="507"/>
      <c r="B28" s="319"/>
      <c r="C28" s="319"/>
      <c r="D28" s="319"/>
      <c r="E28" s="319"/>
      <c r="F28" s="479"/>
      <c r="G28" s="319"/>
      <c r="H28" s="403"/>
      <c r="I28" s="319"/>
      <c r="J28" s="486"/>
      <c r="K28" s="486"/>
      <c r="L28" s="437" t="str">
        <f t="shared" si="7"/>
        <v xml:space="preserve"> </v>
      </c>
      <c r="M28" s="438" t="str">
        <f>IF($N28&gt;0,$N28/$J28*$O$39," ")</f>
        <v xml:space="preserve"> </v>
      </c>
      <c r="N28" s="364"/>
      <c r="O28" s="374"/>
      <c r="P28" s="365"/>
      <c r="Q28" s="432"/>
      <c r="R28" s="416">
        <f t="shared" si="11"/>
        <v>0</v>
      </c>
      <c r="S28" s="324">
        <f t="shared" si="12"/>
        <v>0</v>
      </c>
      <c r="T28" s="324" t="str">
        <f>IF($J28&gt;0,($N28+$O28+$P28)*VLOOKUP($H28,'BG - Eckdaten'!A:G,2,FALSE),"")</f>
        <v/>
      </c>
      <c r="U28" s="324" t="str">
        <f>IF($J28&gt;0,+$S28*VLOOKUP($H28,'BG - Eckdaten'!A:G,3,FALSE),"")</f>
        <v/>
      </c>
      <c r="V28" s="324" t="str">
        <f>IF($J28&gt;0,($N28+$O28+$P28+$S28)*VLOOKUP($H28,'BG - Eckdaten'!A:G,4,FALSE),"")</f>
        <v/>
      </c>
      <c r="W28" s="324" t="str">
        <f>IF($J28&gt;0,($N28+$O28+$P28+$S28)*VLOOKUP($H28,'BG - Eckdaten'!A:G,5,FALSE),"")</f>
        <v/>
      </c>
      <c r="X28" s="324" t="str">
        <f>IF($J28&gt;0,($N28+$O28+$P28+$S28)*VLOOKUP($H28,'BG - Eckdaten'!A:G,6,FALSE),"")</f>
        <v/>
      </c>
      <c r="Y28" s="324" t="str">
        <f>IF($J28&gt;0,($N28+$O28+$P28+$S28)*VLOOKUP($H28,'BG - Eckdaten'!A:G,7,FALSE),"")</f>
        <v/>
      </c>
      <c r="Z28" s="386"/>
      <c r="AA28" s="353">
        <f t="shared" si="13"/>
        <v>0</v>
      </c>
      <c r="AB28" s="424">
        <f t="shared" si="14"/>
        <v>0</v>
      </c>
      <c r="AC28" s="414" t="str">
        <f t="shared" si="15"/>
        <v/>
      </c>
      <c r="AD28" s="425" t="str">
        <f t="shared" si="16"/>
        <v/>
      </c>
      <c r="AE28" s="353">
        <f t="shared" si="17"/>
        <v>0</v>
      </c>
      <c r="AF28" s="406"/>
    </row>
    <row r="29" spans="1:32" x14ac:dyDescent="0.2">
      <c r="A29" s="490"/>
      <c r="B29" s="315"/>
      <c r="C29" s="315"/>
      <c r="D29" s="315"/>
      <c r="E29" s="315"/>
      <c r="F29" s="477"/>
      <c r="G29" s="315"/>
      <c r="H29" s="400"/>
      <c r="I29" s="315"/>
      <c r="J29" s="487"/>
      <c r="K29" s="487"/>
      <c r="L29" s="437" t="str">
        <f t="shared" si="7"/>
        <v xml:space="preserve"> </v>
      </c>
      <c r="M29" s="438" t="str">
        <f>IF($N29&gt;0,$N29/$J29*$O$39," ")</f>
        <v xml:space="preserve"> </v>
      </c>
      <c r="N29" s="366"/>
      <c r="O29" s="375"/>
      <c r="P29" s="368"/>
      <c r="Q29" s="435"/>
      <c r="R29" s="417">
        <f t="shared" si="11"/>
        <v>0</v>
      </c>
      <c r="S29" s="325">
        <f t="shared" si="12"/>
        <v>0</v>
      </c>
      <c r="T29" s="325" t="str">
        <f>IF($J29&gt;0,($N29+$O29+$P29)*VLOOKUP($H29,'BG - Eckdaten'!A:G,2,FALSE),"")</f>
        <v/>
      </c>
      <c r="U29" s="325" t="str">
        <f>IF($J29&gt;0,+$S29*VLOOKUP($H29,'BG - Eckdaten'!A:G,3,FALSE),"")</f>
        <v/>
      </c>
      <c r="V29" s="325" t="str">
        <f>IF($J29&gt;0,($N29+$O29+$P29+$S29)*VLOOKUP($H29,'BG - Eckdaten'!A:G,4,FALSE),"")</f>
        <v/>
      </c>
      <c r="W29" s="325" t="str">
        <f>IF($J29&gt;0,($N29+$O29+$P29+$S29)*VLOOKUP($H29,'BG - Eckdaten'!A:G,5,FALSE),"")</f>
        <v/>
      </c>
      <c r="X29" s="325" t="str">
        <f>IF($J29&gt;0,($N29+$O29+$P29+$S29)*VLOOKUP($H29,'BG - Eckdaten'!A:G,6,FALSE),"")</f>
        <v/>
      </c>
      <c r="Y29" s="325" t="str">
        <f>IF($J29&gt;0,($N29+$O29+$P29+$S29)*VLOOKUP($H29,'BG - Eckdaten'!A:G,7,FALSE),"")</f>
        <v/>
      </c>
      <c r="Z29" s="384"/>
      <c r="AA29" s="343">
        <f t="shared" si="13"/>
        <v>0</v>
      </c>
      <c r="AB29" s="388">
        <f t="shared" si="14"/>
        <v>0</v>
      </c>
      <c r="AC29" s="389" t="str">
        <f t="shared" si="15"/>
        <v/>
      </c>
      <c r="AD29" s="390" t="str">
        <f t="shared" si="16"/>
        <v/>
      </c>
      <c r="AE29" s="343">
        <f t="shared" si="17"/>
        <v>0</v>
      </c>
      <c r="AF29" s="407"/>
    </row>
    <row r="30" spans="1:32" x14ac:dyDescent="0.2">
      <c r="A30" s="490"/>
      <c r="B30" s="312"/>
      <c r="C30" s="312"/>
      <c r="D30" s="312"/>
      <c r="E30" s="312"/>
      <c r="F30" s="474"/>
      <c r="G30" s="312"/>
      <c r="H30" s="400"/>
      <c r="I30" s="312"/>
      <c r="J30" s="484"/>
      <c r="K30" s="484"/>
      <c r="L30" s="437" t="str">
        <f t="shared" si="7"/>
        <v xml:space="preserve"> </v>
      </c>
      <c r="M30" s="438" t="str">
        <f>IF($N30&gt;0,$N30/$J30*$O$39," ")</f>
        <v xml:space="preserve"> </v>
      </c>
      <c r="N30" s="366"/>
      <c r="O30" s="375"/>
      <c r="P30" s="368"/>
      <c r="Q30" s="435"/>
      <c r="R30" s="417">
        <f t="shared" si="11"/>
        <v>0</v>
      </c>
      <c r="S30" s="325">
        <f t="shared" si="12"/>
        <v>0</v>
      </c>
      <c r="T30" s="325" t="str">
        <f>IF($J30&gt;0,($N30+$O30+$P30)*VLOOKUP($H30,'BG - Eckdaten'!A:G,2,FALSE),"")</f>
        <v/>
      </c>
      <c r="U30" s="325" t="str">
        <f>IF($J30&gt;0,+$S30*VLOOKUP($H30,'BG - Eckdaten'!A:G,3,FALSE),"")</f>
        <v/>
      </c>
      <c r="V30" s="325" t="str">
        <f>IF($J30&gt;0,($N30+$O30+$P30+$S30)*VLOOKUP($H30,'BG - Eckdaten'!A:G,4,FALSE),"")</f>
        <v/>
      </c>
      <c r="W30" s="325" t="str">
        <f>IF($J30&gt;0,($N30+$O30+$P30+$S30)*VLOOKUP($H30,'BG - Eckdaten'!A:G,5,FALSE),"")</f>
        <v/>
      </c>
      <c r="X30" s="325" t="str">
        <f>IF($J30&gt;0,($N30+$O30+$P30+$S30)*VLOOKUP($H30,'BG - Eckdaten'!A:G,6,FALSE),"")</f>
        <v/>
      </c>
      <c r="Y30" s="325" t="str">
        <f>IF($J30&gt;0,($N30+$O30+$P30+$S30)*VLOOKUP($H30,'BG - Eckdaten'!A:G,7,FALSE),"")</f>
        <v/>
      </c>
      <c r="Z30" s="384"/>
      <c r="AA30" s="343">
        <f t="shared" si="13"/>
        <v>0</v>
      </c>
      <c r="AB30" s="388">
        <f t="shared" si="14"/>
        <v>0</v>
      </c>
      <c r="AC30" s="389" t="str">
        <f t="shared" si="15"/>
        <v/>
      </c>
      <c r="AD30" s="390" t="str">
        <f t="shared" si="16"/>
        <v/>
      </c>
      <c r="AE30" s="343">
        <f t="shared" si="17"/>
        <v>0</v>
      </c>
      <c r="AF30" s="407"/>
    </row>
    <row r="31" spans="1:32" x14ac:dyDescent="0.2">
      <c r="A31" s="490"/>
      <c r="B31" s="315"/>
      <c r="C31" s="315"/>
      <c r="D31" s="315"/>
      <c r="E31" s="315"/>
      <c r="F31" s="477"/>
      <c r="G31" s="315"/>
      <c r="H31" s="400"/>
      <c r="I31" s="315"/>
      <c r="J31" s="487"/>
      <c r="K31" s="487"/>
      <c r="L31" s="437" t="str">
        <f t="shared" si="7"/>
        <v xml:space="preserve"> </v>
      </c>
      <c r="M31" s="438" t="str">
        <f>IF($N31&gt;0,$N31/$J31*$O$39," ")</f>
        <v xml:space="preserve"> </v>
      </c>
      <c r="N31" s="366"/>
      <c r="O31" s="375"/>
      <c r="P31" s="368"/>
      <c r="Q31" s="435"/>
      <c r="R31" s="417">
        <f t="shared" si="11"/>
        <v>0</v>
      </c>
      <c r="S31" s="325">
        <f t="shared" si="12"/>
        <v>0</v>
      </c>
      <c r="T31" s="325" t="str">
        <f>IF($J31&gt;0,($N31+$O31+$P31)*VLOOKUP($H31,'BG - Eckdaten'!A:G,2,FALSE),"")</f>
        <v/>
      </c>
      <c r="U31" s="325" t="str">
        <f>IF($J31&gt;0,+$S31*VLOOKUP($H31,'BG - Eckdaten'!A:G,3,FALSE),"")</f>
        <v/>
      </c>
      <c r="V31" s="325" t="str">
        <f>IF($J31&gt;0,($N31+$O31+$P31+$S31)*VLOOKUP($H31,'BG - Eckdaten'!A:G,4,FALSE),"")</f>
        <v/>
      </c>
      <c r="W31" s="325" t="str">
        <f>IF($J31&gt;0,($N31+$O31+$P31+$S31)*VLOOKUP($H31,'BG - Eckdaten'!A:G,5,FALSE),"")</f>
        <v/>
      </c>
      <c r="X31" s="325" t="str">
        <f>IF($J31&gt;0,($N31+$O31+$P31+$S31)*VLOOKUP($H31,'BG - Eckdaten'!A:G,6,FALSE),"")</f>
        <v/>
      </c>
      <c r="Y31" s="325" t="str">
        <f>IF($J31&gt;0,($N31+$O31+$P31+$S31)*VLOOKUP($H31,'BG - Eckdaten'!A:G,7,FALSE),"")</f>
        <v/>
      </c>
      <c r="Z31" s="384"/>
      <c r="AA31" s="343">
        <f t="shared" si="13"/>
        <v>0</v>
      </c>
      <c r="AB31" s="388">
        <f t="shared" si="14"/>
        <v>0</v>
      </c>
      <c r="AC31" s="389" t="str">
        <f t="shared" si="15"/>
        <v/>
      </c>
      <c r="AD31" s="390" t="str">
        <f t="shared" si="16"/>
        <v/>
      </c>
      <c r="AE31" s="343">
        <f t="shared" si="17"/>
        <v>0</v>
      </c>
      <c r="AF31" s="407"/>
    </row>
    <row r="32" spans="1:32" ht="13.5" thickBot="1" x14ac:dyDescent="0.25">
      <c r="A32" s="495"/>
      <c r="B32" s="316"/>
      <c r="C32" s="316"/>
      <c r="D32" s="316"/>
      <c r="E32" s="316"/>
      <c r="F32" s="480"/>
      <c r="G32" s="316"/>
      <c r="H32" s="404"/>
      <c r="I32" s="316"/>
      <c r="J32" s="488"/>
      <c r="K32" s="488"/>
      <c r="L32" s="437" t="str">
        <f t="shared" si="7"/>
        <v xml:space="preserve"> </v>
      </c>
      <c r="M32" s="438" t="str">
        <f>IF($N32&gt;0,$N32/$J32*$O$39," ")</f>
        <v xml:space="preserve"> </v>
      </c>
      <c r="N32" s="369"/>
      <c r="O32" s="377"/>
      <c r="P32" s="370"/>
      <c r="Q32" s="436"/>
      <c r="R32" s="417">
        <f t="shared" si="11"/>
        <v>0</v>
      </c>
      <c r="S32" s="325">
        <f t="shared" si="12"/>
        <v>0</v>
      </c>
      <c r="T32" s="325" t="str">
        <f>IF($J32&gt;0,($N32+$O32+$P32)*VLOOKUP($H32,'BG - Eckdaten'!A:G,2,FALSE),"")</f>
        <v/>
      </c>
      <c r="U32" s="325" t="str">
        <f>IF($J32&gt;0,+$S32*VLOOKUP($H32,'BG - Eckdaten'!A:G,3,FALSE),"")</f>
        <v/>
      </c>
      <c r="V32" s="325" t="str">
        <f>IF($J32&gt;0,($N32+$O32+$P32+$S32)*VLOOKUP($H32,'BG - Eckdaten'!A:G,4,FALSE),"")</f>
        <v/>
      </c>
      <c r="W32" s="325" t="str">
        <f>IF($J32&gt;0,($N32+$O32+$P32+$S32)*VLOOKUP($H32,'BG - Eckdaten'!A:G,5,FALSE),"")</f>
        <v/>
      </c>
      <c r="X32" s="325" t="str">
        <f>IF($J32&gt;0,($N32+$O32+$P32+$S32)*VLOOKUP($H32,'BG - Eckdaten'!A:G,6,FALSE),"")</f>
        <v/>
      </c>
      <c r="Y32" s="325" t="str">
        <f>IF($J32&gt;0,($N32+$O32+$P32+$S32)*VLOOKUP($H32,'BG - Eckdaten'!A:G,7,FALSE),"")</f>
        <v/>
      </c>
      <c r="Z32" s="384"/>
      <c r="AA32" s="352">
        <f t="shared" si="13"/>
        <v>0</v>
      </c>
      <c r="AB32" s="329">
        <f t="shared" si="14"/>
        <v>0</v>
      </c>
      <c r="AC32" s="391" t="str">
        <f t="shared" si="15"/>
        <v/>
      </c>
      <c r="AD32" s="392" t="str">
        <f t="shared" si="16"/>
        <v/>
      </c>
      <c r="AE32" s="352">
        <f t="shared" si="17"/>
        <v>0</v>
      </c>
      <c r="AF32" s="410"/>
    </row>
    <row r="33" spans="1:32" ht="13.5" thickBot="1" x14ac:dyDescent="0.25">
      <c r="A33" s="5" t="s">
        <v>13</v>
      </c>
      <c r="B33" s="5"/>
      <c r="C33" s="5"/>
      <c r="D33" s="6"/>
      <c r="E33" s="6"/>
      <c r="F33" s="481"/>
      <c r="G33" s="6"/>
      <c r="H33" s="405"/>
      <c r="I33" s="6"/>
      <c r="J33" s="489"/>
      <c r="K33" s="489"/>
      <c r="L33" s="522">
        <f t="shared" ref="L33:AE33" si="23">SUM(L2:L32)</f>
        <v>1575</v>
      </c>
      <c r="M33" s="393"/>
      <c r="N33" s="327">
        <f t="shared" si="23"/>
        <v>74518.52</v>
      </c>
      <c r="O33" s="327">
        <f t="shared" si="23"/>
        <v>3672</v>
      </c>
      <c r="P33" s="327">
        <f t="shared" si="23"/>
        <v>0</v>
      </c>
      <c r="Q33" s="327"/>
      <c r="R33" s="419">
        <f t="shared" si="23"/>
        <v>78190.52</v>
      </c>
      <c r="S33" s="419">
        <f t="shared" si="23"/>
        <v>13031.8</v>
      </c>
      <c r="T33" s="317">
        <f t="shared" si="23"/>
        <v>15847.57</v>
      </c>
      <c r="U33" s="318">
        <f t="shared" si="23"/>
        <v>2576.1</v>
      </c>
      <c r="V33" s="318">
        <f t="shared" si="23"/>
        <v>1865.2</v>
      </c>
      <c r="W33" s="318">
        <f t="shared" si="23"/>
        <v>181.46</v>
      </c>
      <c r="X33" s="318">
        <f t="shared" si="23"/>
        <v>2736.7</v>
      </c>
      <c r="Y33" s="318">
        <f t="shared" si="23"/>
        <v>1395.73</v>
      </c>
      <c r="Z33" s="318">
        <f t="shared" ref="Z33" si="24">SUM(Z2:Z32)</f>
        <v>0</v>
      </c>
      <c r="AA33" s="420">
        <f t="shared" si="23"/>
        <v>24602.76</v>
      </c>
      <c r="AB33" s="421">
        <f t="shared" si="23"/>
        <v>115825.08</v>
      </c>
      <c r="AC33" s="422">
        <f t="shared" si="23"/>
        <v>51681.37</v>
      </c>
      <c r="AD33" s="422">
        <f t="shared" si="23"/>
        <v>14063.59</v>
      </c>
      <c r="AE33" s="422">
        <f t="shared" si="23"/>
        <v>65744.960000000006</v>
      </c>
      <c r="AF33" s="409">
        <f>SUM(AF2:AF32)</f>
        <v>65744.960000000006</v>
      </c>
    </row>
    <row r="34" spans="1:32" ht="13.5" thickBot="1" x14ac:dyDescent="0.25">
      <c r="J34" s="449"/>
      <c r="K34" s="442" t="s">
        <v>268</v>
      </c>
      <c r="L34" s="443">
        <f>+IF($L33=0,0,$L33/(210*$O$39/5)*(12/$O$38))</f>
        <v>0.99</v>
      </c>
      <c r="M34" s="251"/>
      <c r="AA34" s="345"/>
      <c r="AB34" s="346"/>
    </row>
    <row r="35" spans="1:32" x14ac:dyDescent="0.2">
      <c r="M35" s="251"/>
      <c r="AA35" s="440"/>
      <c r="AB35" s="441"/>
    </row>
    <row r="36" spans="1:32" ht="15" thickBot="1" x14ac:dyDescent="0.25">
      <c r="A36" s="452" t="s">
        <v>263</v>
      </c>
      <c r="B36" s="358"/>
      <c r="C36" s="358"/>
      <c r="D36" s="358"/>
      <c r="E36" s="358"/>
      <c r="F36" s="358"/>
      <c r="G36" s="358"/>
      <c r="H36" s="252"/>
      <c r="I36" s="251"/>
      <c r="J36" s="251"/>
      <c r="K36" s="251"/>
      <c r="L36" s="251"/>
      <c r="M36" s="251"/>
      <c r="N36" s="251"/>
      <c r="O36" s="251"/>
      <c r="P36" s="251"/>
      <c r="Q36" s="251"/>
      <c r="R36" s="251"/>
    </row>
    <row r="37" spans="1:32" ht="77.25" customHeight="1" thickBot="1" x14ac:dyDescent="0.25">
      <c r="A37" s="598" t="s">
        <v>303</v>
      </c>
      <c r="B37" s="598"/>
      <c r="C37" s="598"/>
      <c r="D37" s="598"/>
      <c r="E37" s="598"/>
      <c r="F37" s="598"/>
      <c r="G37" s="598"/>
      <c r="H37" s="252"/>
      <c r="I37" s="251"/>
      <c r="J37" s="251"/>
      <c r="K37" s="251"/>
      <c r="L37" s="251"/>
      <c r="M37" s="251"/>
      <c r="N37" s="446" t="s">
        <v>210</v>
      </c>
      <c r="O37" s="445">
        <v>1.03</v>
      </c>
      <c r="P37" s="594" t="s">
        <v>269</v>
      </c>
      <c r="Q37" s="595"/>
      <c r="R37" s="595"/>
      <c r="S37" s="251"/>
      <c r="T37" s="251"/>
      <c r="U37" s="251"/>
      <c r="V37" s="251"/>
      <c r="W37" s="251"/>
      <c r="AA37" s="344"/>
      <c r="AB37" s="344"/>
    </row>
    <row r="38" spans="1:32" ht="52.5" customHeight="1" x14ac:dyDescent="0.25">
      <c r="A38" s="598" t="s">
        <v>275</v>
      </c>
      <c r="B38" s="598"/>
      <c r="C38" s="598"/>
      <c r="D38" s="598"/>
      <c r="E38" s="598"/>
      <c r="F38" s="598"/>
      <c r="G38" s="598"/>
      <c r="H38" s="450"/>
      <c r="I38" s="450"/>
      <c r="J38" s="251"/>
      <c r="K38" s="251"/>
      <c r="L38" s="251"/>
      <c r="M38" s="251"/>
      <c r="N38" s="447" t="s">
        <v>273</v>
      </c>
      <c r="O38" s="445">
        <v>12</v>
      </c>
      <c r="P38" s="594" t="s">
        <v>272</v>
      </c>
      <c r="Q38" s="595"/>
      <c r="R38" s="595"/>
      <c r="S38" s="8"/>
      <c r="T38" s="8"/>
      <c r="U38" s="8"/>
      <c r="V38" s="8"/>
      <c r="W38" s="8"/>
    </row>
    <row r="39" spans="1:32" s="251" customFormat="1" ht="45.75" customHeight="1" thickBot="1" x14ac:dyDescent="0.3">
      <c r="A39" s="598" t="s">
        <v>283</v>
      </c>
      <c r="B39" s="598"/>
      <c r="C39" s="598"/>
      <c r="D39" s="598"/>
      <c r="E39" s="598"/>
      <c r="F39" s="598"/>
      <c r="G39" s="598"/>
      <c r="H39" s="451"/>
      <c r="I39" s="250"/>
      <c r="J39" s="250"/>
      <c r="K39" s="250"/>
      <c r="L39" s="250"/>
      <c r="M39" s="250"/>
      <c r="N39" s="448" t="s">
        <v>271</v>
      </c>
      <c r="O39" s="444">
        <v>38</v>
      </c>
      <c r="P39" s="596" t="s">
        <v>270</v>
      </c>
      <c r="Q39" s="597"/>
      <c r="R39" s="597"/>
      <c r="S39" s="8"/>
      <c r="T39" s="8"/>
      <c r="U39" s="8"/>
      <c r="V39" s="8"/>
      <c r="W39" s="8"/>
    </row>
    <row r="40" spans="1:32" s="251" customFormat="1" ht="16.5" thickBot="1" x14ac:dyDescent="0.3">
      <c r="A40" s="428"/>
      <c r="H40" s="252"/>
      <c r="M40" s="453" t="s">
        <v>304</v>
      </c>
      <c r="N40" s="617" t="s">
        <v>281</v>
      </c>
      <c r="O40" s="415" t="s">
        <v>212</v>
      </c>
      <c r="P40" s="277" t="s">
        <v>213</v>
      </c>
      <c r="Q40" s="277" t="s">
        <v>214</v>
      </c>
      <c r="R40" s="277" t="s">
        <v>215</v>
      </c>
      <c r="S40" s="277" t="s">
        <v>216</v>
      </c>
      <c r="T40" s="277" t="s">
        <v>217</v>
      </c>
      <c r="U40" s="277" t="s">
        <v>218</v>
      </c>
      <c r="V40" s="277" t="s">
        <v>220</v>
      </c>
      <c r="W40" s="277" t="s">
        <v>219</v>
      </c>
    </row>
    <row r="41" spans="1:32" s="251" customFormat="1" ht="48.75" customHeight="1" x14ac:dyDescent="0.25">
      <c r="A41" s="356" t="s">
        <v>256</v>
      </c>
      <c r="B41" s="357"/>
      <c r="C41" s="394"/>
      <c r="D41" s="357"/>
      <c r="E41" s="357"/>
      <c r="F41" s="357"/>
      <c r="G41" s="358"/>
      <c r="H41" s="252"/>
      <c r="J41" s="613"/>
      <c r="K41" s="613"/>
      <c r="L41" s="431"/>
      <c r="M41" s="616" t="s">
        <v>229</v>
      </c>
      <c r="N41" s="362" t="s">
        <v>221</v>
      </c>
      <c r="O41" s="464">
        <v>2305.33</v>
      </c>
      <c r="P41" s="464">
        <v>2458.52</v>
      </c>
      <c r="Q41" s="464">
        <v>2662.42</v>
      </c>
      <c r="R41" s="464">
        <v>2888.41</v>
      </c>
      <c r="S41" s="464">
        <v>2960.73</v>
      </c>
      <c r="T41" s="464">
        <v>3198.19</v>
      </c>
      <c r="U41" s="464">
        <v>3368.72</v>
      </c>
      <c r="V41" s="464">
        <v>3972.93</v>
      </c>
      <c r="W41" s="464">
        <v>4685.83</v>
      </c>
    </row>
    <row r="42" spans="1:32" ht="30.75" customHeight="1" x14ac:dyDescent="0.2">
      <c r="A42" s="599" t="s">
        <v>274</v>
      </c>
      <c r="B42" s="599"/>
      <c r="C42" s="599"/>
      <c r="D42" s="599"/>
      <c r="E42" s="599"/>
      <c r="F42" s="599"/>
      <c r="G42" s="599"/>
      <c r="H42" s="4"/>
      <c r="I42" s="614"/>
      <c r="J42" s="614"/>
      <c r="K42" s="614"/>
      <c r="L42" s="454"/>
      <c r="M42" s="615"/>
      <c r="N42" s="361" t="s">
        <v>222</v>
      </c>
      <c r="O42" s="464">
        <v>2385.9</v>
      </c>
      <c r="P42" s="464">
        <v>2554.67</v>
      </c>
      <c r="Q42" s="464">
        <v>2775.04</v>
      </c>
      <c r="R42" s="464">
        <v>3033.21</v>
      </c>
      <c r="S42" s="464">
        <v>3108.57</v>
      </c>
      <c r="T42" s="464">
        <v>3397.96</v>
      </c>
      <c r="U42" s="464">
        <v>3604.96</v>
      </c>
      <c r="V42" s="464">
        <v>4245.71</v>
      </c>
      <c r="W42" s="464">
        <v>5005.83</v>
      </c>
    </row>
    <row r="43" spans="1:32" ht="27.75" customHeight="1" x14ac:dyDescent="0.2">
      <c r="A43" s="429" t="s">
        <v>22</v>
      </c>
      <c r="B43" s="360"/>
      <c r="C43" s="360"/>
      <c r="D43" s="359"/>
      <c r="E43" s="359"/>
      <c r="F43" s="359"/>
      <c r="G43" s="360"/>
      <c r="H43" s="8"/>
      <c r="I43" s="614"/>
      <c r="J43" s="614"/>
      <c r="K43" s="614"/>
      <c r="L43" s="454"/>
      <c r="M43" s="615"/>
      <c r="N43" s="361" t="s">
        <v>223</v>
      </c>
      <c r="O43" s="464">
        <v>2466.48</v>
      </c>
      <c r="P43" s="464">
        <v>2651.16</v>
      </c>
      <c r="Q43" s="464">
        <v>2887.63</v>
      </c>
      <c r="R43" s="464">
        <v>3188.24</v>
      </c>
      <c r="S43" s="464">
        <v>3267.5</v>
      </c>
      <c r="T43" s="464">
        <v>3597.89</v>
      </c>
      <c r="U43" s="464">
        <v>3841.4</v>
      </c>
      <c r="V43" s="464">
        <v>4519.54</v>
      </c>
      <c r="W43" s="464">
        <v>5325.86</v>
      </c>
    </row>
    <row r="44" spans="1:32" ht="25.5" customHeight="1" x14ac:dyDescent="0.2">
      <c r="A44" s="429" t="s">
        <v>25</v>
      </c>
      <c r="B44" s="360"/>
      <c r="C44" s="360"/>
      <c r="D44" s="359"/>
      <c r="E44" s="359"/>
      <c r="F44" s="359"/>
      <c r="G44" s="360"/>
      <c r="H44" s="278"/>
      <c r="I44" s="614"/>
      <c r="J44" s="614"/>
      <c r="K44" s="614"/>
      <c r="L44" s="454"/>
      <c r="M44" s="615"/>
      <c r="N44" s="361" t="s">
        <v>224</v>
      </c>
      <c r="O44" s="464">
        <v>2546.88</v>
      </c>
      <c r="P44" s="464">
        <v>2747.47</v>
      </c>
      <c r="Q44" s="464">
        <v>3000.22</v>
      </c>
      <c r="R44" s="464">
        <v>3351.71</v>
      </c>
      <c r="S44" s="464">
        <v>3430.99</v>
      </c>
      <c r="T44" s="464">
        <v>3797.83</v>
      </c>
      <c r="U44" s="464">
        <v>4077.8</v>
      </c>
      <c r="V44" s="464">
        <v>4793.83</v>
      </c>
      <c r="W44" s="464">
        <v>5645.87</v>
      </c>
    </row>
    <row r="45" spans="1:32" ht="25.5" customHeight="1" x14ac:dyDescent="0.2">
      <c r="A45" s="429" t="s">
        <v>276</v>
      </c>
      <c r="B45" s="360"/>
      <c r="C45" s="360"/>
      <c r="D45" s="359"/>
      <c r="E45" s="359"/>
      <c r="F45" s="359"/>
      <c r="G45" s="360"/>
      <c r="H45" s="8"/>
      <c r="I45" s="614"/>
      <c r="J45" s="614"/>
      <c r="K45" s="614"/>
      <c r="L45" s="454"/>
      <c r="M45" s="615"/>
      <c r="N45" s="361" t="s">
        <v>225</v>
      </c>
      <c r="O45" s="464">
        <v>2627.44</v>
      </c>
      <c r="P45" s="464">
        <v>2843.81</v>
      </c>
      <c r="Q45" s="464">
        <v>3116.86</v>
      </c>
      <c r="R45" s="464">
        <v>3515.33</v>
      </c>
      <c r="S45" s="464">
        <v>3594.62</v>
      </c>
      <c r="T45" s="464">
        <v>3997.94</v>
      </c>
      <c r="U45" s="464">
        <v>4314.21</v>
      </c>
      <c r="V45" s="464">
        <v>5068.53</v>
      </c>
      <c r="W45" s="464">
        <v>5965.91</v>
      </c>
    </row>
    <row r="46" spans="1:32" ht="25.5" customHeight="1" x14ac:dyDescent="0.2">
      <c r="A46" s="429" t="s">
        <v>254</v>
      </c>
      <c r="B46" s="360"/>
      <c r="C46" s="360"/>
      <c r="D46" s="359"/>
      <c r="E46" s="359"/>
      <c r="F46" s="359"/>
      <c r="G46" s="359"/>
      <c r="H46" s="8"/>
      <c r="I46" s="614"/>
      <c r="J46" s="614"/>
      <c r="K46" s="614"/>
      <c r="L46" s="454"/>
      <c r="M46" s="615"/>
      <c r="N46" s="361" t="s">
        <v>226</v>
      </c>
      <c r="O46" s="464">
        <v>2708.01</v>
      </c>
      <c r="P46" s="464">
        <v>2940.11</v>
      </c>
      <c r="Q46" s="464">
        <v>3242.02</v>
      </c>
      <c r="R46" s="464">
        <v>3678.8</v>
      </c>
      <c r="S46" s="464">
        <v>3758.07</v>
      </c>
      <c r="T46" s="464">
        <v>4197.87</v>
      </c>
      <c r="U46" s="464">
        <v>4551.78</v>
      </c>
      <c r="V46" s="464">
        <v>5342.84</v>
      </c>
      <c r="W46" s="464">
        <v>6285.92</v>
      </c>
    </row>
    <row r="47" spans="1:32" ht="25.5" customHeight="1" x14ac:dyDescent="0.2">
      <c r="A47" s="429" t="s">
        <v>255</v>
      </c>
      <c r="B47" s="360"/>
      <c r="C47" s="360"/>
      <c r="D47" s="359"/>
      <c r="E47" s="359"/>
      <c r="F47" s="359"/>
      <c r="G47" s="359"/>
      <c r="H47" s="8"/>
      <c r="M47" s="615"/>
      <c r="N47" s="361" t="s">
        <v>227</v>
      </c>
      <c r="O47" s="464">
        <v>2788.41</v>
      </c>
      <c r="P47" s="464">
        <v>3036.4</v>
      </c>
      <c r="Q47" s="464">
        <v>3369.13</v>
      </c>
      <c r="R47" s="464">
        <v>3842.28</v>
      </c>
      <c r="S47" s="464">
        <v>3921.55</v>
      </c>
      <c r="T47" s="464">
        <v>4398.07</v>
      </c>
      <c r="U47" s="464">
        <v>4789.6099999999997</v>
      </c>
      <c r="V47" s="464">
        <v>5617.35</v>
      </c>
      <c r="W47" s="464">
        <v>6605.78</v>
      </c>
    </row>
    <row r="48" spans="1:32" ht="25.5" customHeight="1" x14ac:dyDescent="0.2">
      <c r="A48" s="430" t="s">
        <v>258</v>
      </c>
      <c r="B48" s="359"/>
      <c r="C48" s="359"/>
      <c r="D48" s="359"/>
      <c r="E48" s="359"/>
      <c r="F48" s="359"/>
      <c r="G48" s="359"/>
      <c r="H48" s="9"/>
      <c r="M48" s="615"/>
      <c r="N48" s="361" t="s">
        <v>228</v>
      </c>
      <c r="O48" s="464">
        <v>2869.12</v>
      </c>
      <c r="P48" s="464">
        <v>3138.36</v>
      </c>
      <c r="Q48" s="464">
        <v>3496.44</v>
      </c>
      <c r="R48" s="464">
        <v>4005.74</v>
      </c>
      <c r="S48" s="464">
        <v>4085.02</v>
      </c>
      <c r="T48" s="464">
        <v>4599.1899999999996</v>
      </c>
      <c r="U48" s="464">
        <v>5027.2299999999996</v>
      </c>
      <c r="V48" s="464">
        <v>5891.66</v>
      </c>
      <c r="W48" s="464">
        <v>6925.95</v>
      </c>
    </row>
    <row r="49" spans="4:23" ht="25.5" customHeight="1" x14ac:dyDescent="0.2">
      <c r="M49" s="454"/>
      <c r="N49" s="455"/>
    </row>
    <row r="50" spans="4:23" ht="15" x14ac:dyDescent="0.2">
      <c r="D50" s="8"/>
      <c r="E50" s="8"/>
      <c r="F50" s="8"/>
      <c r="G50" s="8"/>
      <c r="H50" s="9"/>
      <c r="I50" s="8"/>
      <c r="J50" s="8"/>
      <c r="K50" s="8"/>
      <c r="L50" s="8"/>
      <c r="M50" s="278"/>
      <c r="O50" s="344"/>
    </row>
    <row r="51" spans="4:23" ht="15" x14ac:dyDescent="0.2">
      <c r="D51" s="8"/>
      <c r="E51" s="8"/>
      <c r="F51" s="8"/>
      <c r="G51" s="8"/>
      <c r="H51" s="9"/>
      <c r="I51" s="8"/>
      <c r="J51" s="8"/>
      <c r="K51" s="8"/>
      <c r="L51" s="8"/>
      <c r="M51" s="278"/>
      <c r="O51" s="344"/>
    </row>
    <row r="52" spans="4:23" ht="15" x14ac:dyDescent="0.2">
      <c r="D52" s="8"/>
      <c r="E52" s="8"/>
      <c r="F52" s="8"/>
      <c r="G52" s="8"/>
      <c r="H52" s="9"/>
      <c r="I52" s="8"/>
      <c r="J52" s="8"/>
      <c r="K52" s="8"/>
      <c r="L52" s="8"/>
      <c r="M52" s="278"/>
      <c r="O52" s="344"/>
    </row>
    <row r="53" spans="4:23" ht="15" x14ac:dyDescent="0.2">
      <c r="H53" s="4"/>
      <c r="J53" s="8"/>
      <c r="K53" s="8"/>
      <c r="L53" s="8"/>
      <c r="M53" s="278"/>
      <c r="N53" s="8"/>
      <c r="O53" s="463"/>
      <c r="P53" s="8"/>
      <c r="Q53" s="8"/>
      <c r="R53" s="8"/>
      <c r="S53" s="8"/>
      <c r="T53" s="8"/>
      <c r="U53" s="8"/>
      <c r="V53" s="8"/>
      <c r="W53" s="8"/>
    </row>
    <row r="54" spans="4:23" ht="15" x14ac:dyDescent="0.2">
      <c r="H54" s="4"/>
      <c r="J54" s="8"/>
      <c r="K54" s="8"/>
      <c r="L54" s="8"/>
      <c r="M54" s="278"/>
      <c r="N54" s="8"/>
      <c r="O54" s="463"/>
      <c r="P54" s="8"/>
      <c r="Q54" s="8"/>
      <c r="R54" s="8"/>
      <c r="S54" s="8"/>
      <c r="T54" s="8"/>
      <c r="U54" s="8"/>
      <c r="V54" s="8"/>
      <c r="W54" s="8"/>
    </row>
    <row r="55" spans="4:23" ht="15" x14ac:dyDescent="0.2">
      <c r="H55" s="4"/>
      <c r="J55" s="8"/>
      <c r="K55" s="8"/>
      <c r="L55" s="8"/>
      <c r="M55" s="8"/>
      <c r="N55" s="8"/>
      <c r="O55" s="463"/>
      <c r="P55" s="8"/>
      <c r="Q55" s="8"/>
      <c r="R55" s="8"/>
      <c r="S55" s="8"/>
      <c r="T55" s="8"/>
      <c r="U55" s="8"/>
      <c r="V55" s="8"/>
      <c r="W55" s="8"/>
    </row>
    <row r="56" spans="4:23" ht="15" x14ac:dyDescent="0.2">
      <c r="H56" s="4"/>
      <c r="J56" s="8"/>
      <c r="K56" s="8"/>
      <c r="L56" s="8"/>
      <c r="M56" s="8"/>
      <c r="N56" s="8"/>
      <c r="O56" s="463"/>
      <c r="P56" s="8"/>
      <c r="Q56" s="8"/>
      <c r="R56" s="8"/>
      <c r="S56" s="8"/>
      <c r="T56" s="8"/>
      <c r="U56" s="8"/>
      <c r="V56" s="8"/>
      <c r="W56" s="8"/>
    </row>
    <row r="57" spans="4:23" ht="15" x14ac:dyDescent="0.2">
      <c r="H57" s="4"/>
      <c r="J57" s="8"/>
      <c r="K57" s="8"/>
      <c r="L57" s="8"/>
      <c r="M57" s="8"/>
      <c r="N57" s="8"/>
      <c r="O57" s="463"/>
      <c r="P57" s="8"/>
      <c r="Q57" s="8"/>
      <c r="R57" s="8"/>
      <c r="S57" s="8"/>
      <c r="T57" s="8"/>
      <c r="U57" s="8"/>
      <c r="V57" s="8"/>
      <c r="W57" s="8"/>
    </row>
    <row r="58" spans="4:23" ht="15" x14ac:dyDescent="0.2">
      <c r="H58" s="4"/>
      <c r="J58" s="8"/>
      <c r="K58" s="8"/>
      <c r="L58" s="8"/>
      <c r="M58" s="8"/>
      <c r="N58" s="8"/>
      <c r="O58" s="463"/>
      <c r="P58" s="8"/>
      <c r="Q58" s="8"/>
      <c r="R58" s="8"/>
      <c r="S58" s="8"/>
      <c r="T58" s="8"/>
      <c r="U58" s="8"/>
      <c r="V58" s="8"/>
      <c r="W58" s="8"/>
    </row>
    <row r="59" spans="4:23" ht="15" x14ac:dyDescent="0.2">
      <c r="H59" s="4"/>
      <c r="J59" s="8"/>
      <c r="K59" s="8"/>
      <c r="L59" s="8"/>
      <c r="M59" s="8"/>
      <c r="N59" s="8"/>
      <c r="O59" s="8"/>
      <c r="P59" s="8"/>
      <c r="Q59" s="8"/>
      <c r="R59" s="8"/>
      <c r="S59" s="8"/>
      <c r="T59" s="8"/>
      <c r="U59" s="8"/>
      <c r="V59" s="8"/>
      <c r="W59" s="8"/>
    </row>
    <row r="60" spans="4:23" x14ac:dyDescent="0.2">
      <c r="H60" s="4"/>
      <c r="O60" s="344"/>
    </row>
    <row r="61" spans="4:23" x14ac:dyDescent="0.2">
      <c r="H61" s="4"/>
      <c r="O61" s="344"/>
    </row>
    <row r="62" spans="4:23" x14ac:dyDescent="0.2">
      <c r="O62" s="344"/>
    </row>
    <row r="63" spans="4:23" x14ac:dyDescent="0.2">
      <c r="O63" s="344"/>
    </row>
    <row r="64" spans="4:23" x14ac:dyDescent="0.2">
      <c r="O64" s="344"/>
    </row>
    <row r="65" spans="15:15" x14ac:dyDescent="0.2">
      <c r="O65" s="344"/>
    </row>
    <row r="66" spans="15:15" x14ac:dyDescent="0.2">
      <c r="O66" s="344"/>
    </row>
    <row r="67" spans="15:15" x14ac:dyDescent="0.2">
      <c r="O67" s="344"/>
    </row>
    <row r="68" spans="15:15" x14ac:dyDescent="0.2">
      <c r="O68" s="344"/>
    </row>
    <row r="70" spans="15:15" x14ac:dyDescent="0.2">
      <c r="O70" s="344"/>
    </row>
    <row r="71" spans="15:15" x14ac:dyDescent="0.2">
      <c r="O71" s="344"/>
    </row>
    <row r="72" spans="15:15" x14ac:dyDescent="0.2">
      <c r="O72" s="344"/>
    </row>
    <row r="73" spans="15:15" x14ac:dyDescent="0.2">
      <c r="O73" s="344"/>
    </row>
    <row r="74" spans="15:15" x14ac:dyDescent="0.2">
      <c r="O74" s="344"/>
    </row>
    <row r="75" spans="15:15" x14ac:dyDescent="0.2">
      <c r="O75" s="344"/>
    </row>
    <row r="76" spans="15:15" x14ac:dyDescent="0.2">
      <c r="O76" s="344"/>
    </row>
    <row r="77" spans="15:15" x14ac:dyDescent="0.2">
      <c r="O77" s="344"/>
    </row>
    <row r="78" spans="15:15" x14ac:dyDescent="0.2">
      <c r="O78" s="344"/>
    </row>
    <row r="80" spans="15:15" x14ac:dyDescent="0.2">
      <c r="O80" s="344"/>
    </row>
    <row r="81" spans="15:15" x14ac:dyDescent="0.2">
      <c r="O81" s="344"/>
    </row>
    <row r="82" spans="15:15" x14ac:dyDescent="0.2">
      <c r="O82" s="344"/>
    </row>
    <row r="83" spans="15:15" x14ac:dyDescent="0.2">
      <c r="O83" s="344"/>
    </row>
    <row r="84" spans="15:15" x14ac:dyDescent="0.2">
      <c r="O84" s="344"/>
    </row>
    <row r="85" spans="15:15" x14ac:dyDescent="0.2">
      <c r="O85" s="344"/>
    </row>
    <row r="86" spans="15:15" x14ac:dyDescent="0.2">
      <c r="O86" s="344"/>
    </row>
    <row r="87" spans="15:15" x14ac:dyDescent="0.2">
      <c r="O87" s="344"/>
    </row>
    <row r="88" spans="15:15" x14ac:dyDescent="0.2">
      <c r="O88" s="344"/>
    </row>
    <row r="90" spans="15:15" x14ac:dyDescent="0.2">
      <c r="O90" s="344"/>
    </row>
    <row r="91" spans="15:15" x14ac:dyDescent="0.2">
      <c r="O91" s="344"/>
    </row>
    <row r="92" spans="15:15" x14ac:dyDescent="0.2">
      <c r="O92" s="344"/>
    </row>
    <row r="93" spans="15:15" x14ac:dyDescent="0.2">
      <c r="O93" s="344"/>
    </row>
    <row r="94" spans="15:15" x14ac:dyDescent="0.2">
      <c r="O94" s="344"/>
    </row>
    <row r="95" spans="15:15" x14ac:dyDescent="0.2">
      <c r="O95" s="344"/>
    </row>
    <row r="96" spans="15:15" x14ac:dyDescent="0.2">
      <c r="O96" s="344"/>
    </row>
    <row r="97" spans="15:15" x14ac:dyDescent="0.2">
      <c r="O97" s="344"/>
    </row>
    <row r="98" spans="15:15" x14ac:dyDescent="0.2">
      <c r="O98" s="344"/>
    </row>
    <row r="100" spans="15:15" x14ac:dyDescent="0.2">
      <c r="O100" s="344"/>
    </row>
    <row r="101" spans="15:15" x14ac:dyDescent="0.2">
      <c r="O101" s="344"/>
    </row>
    <row r="102" spans="15:15" x14ac:dyDescent="0.2">
      <c r="O102" s="344"/>
    </row>
    <row r="103" spans="15:15" x14ac:dyDescent="0.2">
      <c r="O103" s="344"/>
    </row>
    <row r="104" spans="15:15" x14ac:dyDescent="0.2">
      <c r="O104" s="344"/>
    </row>
    <row r="105" spans="15:15" x14ac:dyDescent="0.2">
      <c r="O105" s="344"/>
    </row>
    <row r="106" spans="15:15" x14ac:dyDescent="0.2">
      <c r="O106" s="344"/>
    </row>
    <row r="107" spans="15:15" x14ac:dyDescent="0.2">
      <c r="O107" s="344"/>
    </row>
    <row r="108" spans="15:15" x14ac:dyDescent="0.2">
      <c r="O108" s="344"/>
    </row>
    <row r="110" spans="15:15" x14ac:dyDescent="0.2">
      <c r="O110" s="344"/>
    </row>
    <row r="111" spans="15:15" x14ac:dyDescent="0.2">
      <c r="O111" s="344"/>
    </row>
    <row r="112" spans="15:15" x14ac:dyDescent="0.2">
      <c r="O112" s="344"/>
    </row>
    <row r="113" spans="15:15" x14ac:dyDescent="0.2">
      <c r="O113" s="344"/>
    </row>
    <row r="114" spans="15:15" x14ac:dyDescent="0.2">
      <c r="O114" s="344"/>
    </row>
    <row r="115" spans="15:15" x14ac:dyDescent="0.2">
      <c r="O115" s="344"/>
    </row>
    <row r="116" spans="15:15" x14ac:dyDescent="0.2">
      <c r="O116" s="344"/>
    </row>
    <row r="117" spans="15:15" x14ac:dyDescent="0.2">
      <c r="O117" s="344"/>
    </row>
    <row r="118" spans="15:15" x14ac:dyDescent="0.2">
      <c r="O118" s="344"/>
    </row>
    <row r="120" spans="15:15" x14ac:dyDescent="0.2">
      <c r="O120" s="344"/>
    </row>
    <row r="121" spans="15:15" x14ac:dyDescent="0.2">
      <c r="O121" s="344"/>
    </row>
    <row r="122" spans="15:15" x14ac:dyDescent="0.2">
      <c r="O122" s="344"/>
    </row>
    <row r="123" spans="15:15" x14ac:dyDescent="0.2">
      <c r="O123" s="344"/>
    </row>
    <row r="124" spans="15:15" x14ac:dyDescent="0.2">
      <c r="O124" s="344"/>
    </row>
    <row r="125" spans="15:15" x14ac:dyDescent="0.2">
      <c r="O125" s="344"/>
    </row>
    <row r="126" spans="15:15" x14ac:dyDescent="0.2">
      <c r="O126" s="344"/>
    </row>
    <row r="127" spans="15:15" x14ac:dyDescent="0.2">
      <c r="O127" s="344"/>
    </row>
    <row r="128" spans="15:15" x14ac:dyDescent="0.2">
      <c r="O128" s="344"/>
    </row>
  </sheetData>
  <mergeCells count="9">
    <mergeCell ref="P37:R37"/>
    <mergeCell ref="P38:R38"/>
    <mergeCell ref="P39:R39"/>
    <mergeCell ref="I42:K46"/>
    <mergeCell ref="A37:G37"/>
    <mergeCell ref="A38:G38"/>
    <mergeCell ref="A39:G39"/>
    <mergeCell ref="A42:G42"/>
    <mergeCell ref="M41:M48"/>
  </mergeCells>
  <phoneticPr fontId="45" type="noConversion"/>
  <printOptions horizontalCentered="1"/>
  <pageMargins left="0.39370078740157483" right="0.39370078740157483" top="0.98425196850393704" bottom="0.98425196850393704" header="0.51181102362204722" footer="0.51181102362204722"/>
  <pageSetup paperSize="8" scale="45" orientation="landscape" horizontalDpi="4294967295" verticalDpi="4294967295" r:id="rId1"/>
  <headerFooter alignWithMargins="0">
    <oddHeader>&amp;C&amp;F&amp;R&amp;A</oddHeader>
    <oddFooter>&amp;L&amp;P von &amp;N&amp;C&amp;D&amp;RAMS Wien Vergabe</oddFooter>
  </headerFooter>
  <ignoredErrors>
    <ignoredError sqref="B23:B27 B14:B22 A2:A22 A23:A27 B2:B13" numberStoredAsText="1"/>
    <ignoredError sqref="M6" 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'BG - Eckdaten'!$A$3:$A$16</xm:f>
          </x14:formula1>
          <xm:sqref>H1 H34:H1048576</xm:sqref>
        </x14:dataValidation>
        <x14:dataValidation type="list" allowBlank="1" showInputMessage="1" showErrorMessage="1" xr:uid="{814C5FF7-5B45-4C1E-AF7C-4B62B9C81339}">
          <x14:formula1>
            <xm:f>'BG - Eckdaten'!$A$3:$A$20</xm:f>
          </x14:formula1>
          <xm:sqref>H2:H33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L13"/>
  <sheetViews>
    <sheetView workbookViewId="0">
      <selection activeCell="G29" sqref="G28:G29"/>
    </sheetView>
  </sheetViews>
  <sheetFormatPr baseColWidth="10" defaultRowHeight="12.75" x14ac:dyDescent="0.2"/>
  <sheetData>
    <row r="1" spans="1:12" x14ac:dyDescent="0.2">
      <c r="A1" s="3" t="s">
        <v>262</v>
      </c>
      <c r="B1" s="3" t="s">
        <v>7</v>
      </c>
      <c r="C1" s="3" t="s">
        <v>8</v>
      </c>
      <c r="D1" s="3" t="s">
        <v>9</v>
      </c>
      <c r="E1" s="3" t="s">
        <v>10</v>
      </c>
      <c r="F1" s="3" t="s">
        <v>11</v>
      </c>
      <c r="G1" s="3" t="s">
        <v>12</v>
      </c>
    </row>
    <row r="2" spans="1:12" ht="13.5" thickBot="1" x14ac:dyDescent="0.25"/>
    <row r="3" spans="1:12" x14ac:dyDescent="0.2">
      <c r="A3" s="456" t="s">
        <v>277</v>
      </c>
      <c r="B3" s="457">
        <v>0.20979999999999999</v>
      </c>
      <c r="C3" s="457">
        <v>0.20480000000000001</v>
      </c>
      <c r="D3" s="457">
        <v>3.6999999999999998E-2</v>
      </c>
      <c r="E3" s="457">
        <v>3.5999999999999999E-3</v>
      </c>
      <c r="F3" s="457">
        <v>0.03</v>
      </c>
      <c r="G3" s="458">
        <v>1.5299999999999999E-2</v>
      </c>
    </row>
    <row r="4" spans="1:12" x14ac:dyDescent="0.2">
      <c r="A4" s="395" t="s">
        <v>278</v>
      </c>
      <c r="B4" s="459">
        <v>0.17929999999999999</v>
      </c>
      <c r="C4" s="459">
        <v>0.17430000000000001</v>
      </c>
      <c r="D4" s="459">
        <v>3.6999999999999998E-2</v>
      </c>
      <c r="E4" s="459">
        <v>3.5999999999999999E-3</v>
      </c>
      <c r="F4" s="459">
        <v>0.03</v>
      </c>
      <c r="G4" s="460">
        <v>1.5299999999999999E-2</v>
      </c>
    </row>
    <row r="5" spans="1:12" x14ac:dyDescent="0.2">
      <c r="A5" s="395" t="s">
        <v>279</v>
      </c>
      <c r="B5" s="459">
        <v>0.1988</v>
      </c>
      <c r="C5" s="459">
        <v>0.1938</v>
      </c>
      <c r="D5" s="459">
        <v>0</v>
      </c>
      <c r="E5" s="459">
        <v>0</v>
      </c>
      <c r="F5" s="459">
        <v>0.03</v>
      </c>
      <c r="G5" s="460">
        <v>1.5299999999999999E-2</v>
      </c>
    </row>
    <row r="6" spans="1:12" ht="13.5" thickBot="1" x14ac:dyDescent="0.25">
      <c r="A6" s="396" t="s">
        <v>280</v>
      </c>
      <c r="B6" s="461">
        <v>0.16830000000000001</v>
      </c>
      <c r="C6" s="461">
        <v>0.1633</v>
      </c>
      <c r="D6" s="461">
        <v>0</v>
      </c>
      <c r="E6" s="461">
        <v>0</v>
      </c>
      <c r="F6" s="461">
        <v>0.03</v>
      </c>
      <c r="G6" s="462">
        <v>1.5299999999999999E-2</v>
      </c>
    </row>
    <row r="7" spans="1:12" x14ac:dyDescent="0.2">
      <c r="A7" s="456" t="s">
        <v>296</v>
      </c>
      <c r="B7" s="539">
        <v>0.20979999999999999</v>
      </c>
      <c r="C7" s="539">
        <v>0.20480000000000001</v>
      </c>
      <c r="D7" s="539">
        <v>3.6999999999999998E-2</v>
      </c>
      <c r="E7" s="539">
        <v>3.5999999999999999E-3</v>
      </c>
      <c r="F7" s="539">
        <v>0.03</v>
      </c>
      <c r="G7" s="540">
        <v>1.5299999999999999E-2</v>
      </c>
    </row>
    <row r="8" spans="1:12" x14ac:dyDescent="0.2">
      <c r="A8" s="395" t="s">
        <v>297</v>
      </c>
      <c r="B8" s="541">
        <v>0.17929999999999999</v>
      </c>
      <c r="C8" s="541">
        <v>0.17430000000000001</v>
      </c>
      <c r="D8" s="541">
        <v>3.6999999999999998E-2</v>
      </c>
      <c r="E8" s="541">
        <v>3.5999999999999999E-3</v>
      </c>
      <c r="F8" s="541">
        <v>0.03</v>
      </c>
      <c r="G8" s="542">
        <v>1.5299999999999999E-2</v>
      </c>
      <c r="H8" s="304"/>
      <c r="I8" s="304"/>
      <c r="J8" s="304"/>
      <c r="K8" s="304"/>
    </row>
    <row r="9" spans="1:12" x14ac:dyDescent="0.2">
      <c r="A9" s="395" t="s">
        <v>282</v>
      </c>
      <c r="B9" s="541">
        <v>0.1988</v>
      </c>
      <c r="C9" s="541">
        <v>0.1938</v>
      </c>
      <c r="D9" s="541">
        <v>0</v>
      </c>
      <c r="E9" s="541">
        <v>0</v>
      </c>
      <c r="F9" s="541">
        <v>0.03</v>
      </c>
      <c r="G9" s="542">
        <v>1.5299999999999999E-2</v>
      </c>
      <c r="H9" s="304"/>
      <c r="I9" s="304"/>
      <c r="J9" s="304"/>
      <c r="K9" s="304"/>
    </row>
    <row r="10" spans="1:12" ht="13.5" thickBot="1" x14ac:dyDescent="0.25">
      <c r="A10" s="396" t="s">
        <v>298</v>
      </c>
      <c r="B10" s="543">
        <v>0.16830000000000001</v>
      </c>
      <c r="C10" s="543">
        <v>0.1633</v>
      </c>
      <c r="D10" s="543">
        <v>0</v>
      </c>
      <c r="E10" s="543">
        <v>0</v>
      </c>
      <c r="F10" s="543">
        <v>0.03</v>
      </c>
      <c r="G10" s="544">
        <v>1.5299999999999999E-2</v>
      </c>
      <c r="H10" s="465"/>
      <c r="I10" s="465"/>
      <c r="J10" s="465"/>
      <c r="K10" s="304"/>
    </row>
    <row r="11" spans="1:12" x14ac:dyDescent="0.2">
      <c r="A11" s="397"/>
      <c r="B11" s="304"/>
      <c r="C11" s="304"/>
      <c r="D11" s="304"/>
      <c r="E11" s="304"/>
      <c r="F11" s="304"/>
      <c r="G11" s="304"/>
      <c r="H11" s="304"/>
      <c r="I11" s="304"/>
      <c r="J11" s="304"/>
      <c r="K11" s="304"/>
    </row>
    <row r="12" spans="1:12" x14ac:dyDescent="0.2">
      <c r="B12" s="398" t="s">
        <v>261</v>
      </c>
      <c r="C12" s="466"/>
      <c r="D12" s="466"/>
      <c r="E12" s="466"/>
      <c r="F12" s="466"/>
      <c r="G12" s="466"/>
      <c r="H12" s="466"/>
      <c r="I12" s="466"/>
      <c r="J12" s="466"/>
      <c r="K12" s="466"/>
      <c r="L12" s="466"/>
    </row>
    <row r="13" spans="1:12" x14ac:dyDescent="0.2">
      <c r="B13" s="259" t="s">
        <v>299</v>
      </c>
      <c r="C13" s="466"/>
      <c r="D13" s="466"/>
      <c r="E13" s="466"/>
      <c r="F13" s="466"/>
      <c r="G13" s="466"/>
      <c r="H13" s="466"/>
      <c r="I13" s="466"/>
      <c r="J13" s="466"/>
      <c r="K13" s="466"/>
      <c r="L13" s="466"/>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Q351"/>
  <sheetViews>
    <sheetView workbookViewId="0">
      <selection activeCell="J20" sqref="J20"/>
    </sheetView>
  </sheetViews>
  <sheetFormatPr baseColWidth="10" defaultRowHeight="12.75" x14ac:dyDescent="0.2"/>
  <cols>
    <col min="1" max="1" width="13.7109375" bestFit="1" customWidth="1"/>
    <col min="2" max="3" width="15.42578125" bestFit="1" customWidth="1"/>
    <col min="4" max="4" width="15.5703125" customWidth="1"/>
    <col min="5" max="5" width="14.85546875" customWidth="1"/>
    <col min="6" max="6" width="20" customWidth="1"/>
    <col min="7" max="7" width="16.42578125" customWidth="1"/>
    <col min="8" max="8" width="21" customWidth="1"/>
    <col min="9" max="9" width="14.5703125" customWidth="1"/>
    <col min="10" max="10" width="23" customWidth="1"/>
    <col min="11" max="12" width="14.7109375" customWidth="1"/>
    <col min="14" max="14" width="14.5703125" customWidth="1"/>
    <col min="16" max="16" width="14.140625" customWidth="1"/>
  </cols>
  <sheetData>
    <row r="3" spans="1:17" x14ac:dyDescent="0.2">
      <c r="D3" s="607" t="s">
        <v>185</v>
      </c>
      <c r="E3" s="607"/>
      <c r="F3" s="607" t="s">
        <v>185</v>
      </c>
      <c r="G3" s="607"/>
      <c r="H3" s="602" t="s">
        <v>189</v>
      </c>
      <c r="I3" s="602"/>
      <c r="J3" s="602" t="s">
        <v>189</v>
      </c>
      <c r="K3" s="602"/>
      <c r="L3" s="605" t="s">
        <v>191</v>
      </c>
      <c r="M3" s="605"/>
      <c r="N3" s="267" t="s">
        <v>193</v>
      </c>
      <c r="O3" s="267"/>
      <c r="P3" s="606" t="s">
        <v>195</v>
      </c>
      <c r="Q3" s="606"/>
    </row>
    <row r="4" spans="1:17" x14ac:dyDescent="0.2">
      <c r="D4" s="603"/>
      <c r="E4" s="604"/>
      <c r="F4" s="601"/>
      <c r="G4" s="601"/>
      <c r="H4" s="261" t="s">
        <v>182</v>
      </c>
      <c r="I4" s="262"/>
      <c r="J4" s="261" t="s">
        <v>182</v>
      </c>
      <c r="K4" s="261"/>
      <c r="L4" s="261" t="s">
        <v>192</v>
      </c>
      <c r="M4" s="261"/>
      <c r="N4" s="2" t="s">
        <v>192</v>
      </c>
      <c r="O4" s="208"/>
      <c r="P4" s="208"/>
      <c r="Q4" s="208"/>
    </row>
    <row r="5" spans="1:17" ht="54" customHeight="1" x14ac:dyDescent="0.2">
      <c r="D5" s="601"/>
      <c r="E5" s="601"/>
      <c r="F5" s="601"/>
      <c r="G5" s="601"/>
      <c r="H5" s="261" t="s">
        <v>190</v>
      </c>
      <c r="I5" s="261"/>
      <c r="J5" s="261" t="s">
        <v>190</v>
      </c>
      <c r="K5" s="261"/>
      <c r="L5" s="261" t="s">
        <v>190</v>
      </c>
      <c r="M5" s="261"/>
      <c r="N5" s="263" t="s">
        <v>194</v>
      </c>
      <c r="O5" s="208"/>
      <c r="P5" s="208"/>
      <c r="Q5" s="208"/>
    </row>
    <row r="6" spans="1:17" x14ac:dyDescent="0.2">
      <c r="D6" s="600" t="s">
        <v>187</v>
      </c>
      <c r="E6" s="600"/>
      <c r="F6" s="272" t="s">
        <v>208</v>
      </c>
      <c r="G6" s="273" t="s">
        <v>207</v>
      </c>
      <c r="H6" s="270" t="s">
        <v>187</v>
      </c>
      <c r="I6" s="268"/>
      <c r="J6" s="271" t="s">
        <v>188</v>
      </c>
      <c r="K6" s="269" t="s">
        <v>207</v>
      </c>
      <c r="L6" s="264"/>
      <c r="M6" s="264"/>
      <c r="N6" s="265"/>
      <c r="O6" s="265"/>
      <c r="P6" s="265"/>
      <c r="Q6" s="265"/>
    </row>
    <row r="7" spans="1:17" ht="51" x14ac:dyDescent="0.2">
      <c r="A7" s="276" t="s">
        <v>204</v>
      </c>
      <c r="B7" s="261" t="s">
        <v>184</v>
      </c>
      <c r="C7" s="261" t="s">
        <v>183</v>
      </c>
      <c r="D7" s="261" t="s">
        <v>186</v>
      </c>
      <c r="E7" s="261" t="s">
        <v>183</v>
      </c>
      <c r="F7" s="261" t="s">
        <v>186</v>
      </c>
      <c r="G7" s="261" t="s">
        <v>183</v>
      </c>
      <c r="H7" s="261" t="s">
        <v>186</v>
      </c>
      <c r="I7" s="261" t="s">
        <v>183</v>
      </c>
      <c r="J7" s="261" t="s">
        <v>186</v>
      </c>
      <c r="K7" s="261" t="s">
        <v>183</v>
      </c>
      <c r="L7" s="261" t="s">
        <v>186</v>
      </c>
      <c r="M7" s="261" t="s">
        <v>183</v>
      </c>
      <c r="N7" s="261" t="s">
        <v>186</v>
      </c>
      <c r="O7" s="261" t="s">
        <v>183</v>
      </c>
      <c r="P7" s="263" t="s">
        <v>202</v>
      </c>
      <c r="Q7" s="263" t="s">
        <v>203</v>
      </c>
    </row>
    <row r="8" spans="1:17" x14ac:dyDescent="0.2">
      <c r="A8" s="274" t="str">
        <f>+Gehälter!C2</f>
        <v>MUSTER MA-1</v>
      </c>
      <c r="B8" s="208"/>
      <c r="C8" s="208"/>
      <c r="D8" s="208"/>
      <c r="E8" s="208"/>
      <c r="F8" s="208"/>
      <c r="G8" s="208"/>
      <c r="H8" s="208"/>
      <c r="I8" s="208"/>
      <c r="J8" s="208"/>
      <c r="K8" s="208"/>
      <c r="L8" s="208"/>
      <c r="M8" s="208"/>
      <c r="N8" s="208"/>
      <c r="O8" s="208"/>
      <c r="P8" s="208">
        <f>+D8+F8+H8+J8+L8+N8</f>
        <v>0</v>
      </c>
      <c r="Q8" s="208">
        <f>+E8+G8+I8+K8+M8+O8</f>
        <v>0</v>
      </c>
    </row>
    <row r="9" spans="1:17" x14ac:dyDescent="0.2">
      <c r="A9" s="274" t="str">
        <f>+Gehälter!C14</f>
        <v>MUSTER MA-2</v>
      </c>
      <c r="B9" s="208"/>
      <c r="C9" s="208"/>
      <c r="D9" s="208"/>
      <c r="E9" s="208"/>
      <c r="F9" s="208"/>
      <c r="G9" s="208"/>
      <c r="H9" s="208"/>
      <c r="I9" s="208"/>
      <c r="J9" s="208"/>
      <c r="K9" s="208"/>
      <c r="L9" s="208"/>
      <c r="M9" s="208"/>
      <c r="N9" s="208"/>
      <c r="O9" s="208"/>
      <c r="P9" s="208">
        <f t="shared" ref="P9:P31" si="0">+D9+F9+H9+J9+L9+N9</f>
        <v>0</v>
      </c>
      <c r="Q9" s="208">
        <f t="shared" ref="Q9:Q31" si="1">+E9+G9+I9+K9+M9+O9</f>
        <v>0</v>
      </c>
    </row>
    <row r="10" spans="1:17" x14ac:dyDescent="0.2">
      <c r="A10" s="274"/>
      <c r="B10" s="208"/>
      <c r="C10" s="208"/>
      <c r="D10" s="208"/>
      <c r="E10" s="208"/>
      <c r="F10" s="208"/>
      <c r="G10" s="208"/>
      <c r="H10" s="208"/>
      <c r="I10" s="208"/>
      <c r="J10" s="208"/>
      <c r="K10" s="208"/>
      <c r="L10" s="208"/>
      <c r="M10" s="208"/>
      <c r="N10" s="208"/>
      <c r="O10" s="208"/>
      <c r="P10" s="208">
        <f t="shared" si="0"/>
        <v>0</v>
      </c>
      <c r="Q10" s="208">
        <f t="shared" si="1"/>
        <v>0</v>
      </c>
    </row>
    <row r="11" spans="1:17" x14ac:dyDescent="0.2">
      <c r="A11" s="274"/>
      <c r="B11" s="208"/>
      <c r="C11" s="208"/>
      <c r="D11" s="208"/>
      <c r="E11" s="208"/>
      <c r="F11" s="208"/>
      <c r="G11" s="208"/>
      <c r="H11" s="208"/>
      <c r="I11" s="208"/>
      <c r="J11" s="208"/>
      <c r="K11" s="208"/>
      <c r="L11" s="208"/>
      <c r="M11" s="208"/>
      <c r="N11" s="208"/>
      <c r="O11" s="208"/>
      <c r="P11" s="208">
        <f t="shared" si="0"/>
        <v>0</v>
      </c>
      <c r="Q11" s="208">
        <f t="shared" si="1"/>
        <v>0</v>
      </c>
    </row>
    <row r="12" spans="1:17" x14ac:dyDescent="0.2">
      <c r="A12" s="274"/>
      <c r="B12" s="208"/>
      <c r="C12" s="208"/>
      <c r="D12" s="208"/>
      <c r="E12" s="208"/>
      <c r="F12" s="208"/>
      <c r="G12" s="208"/>
      <c r="H12" s="208"/>
      <c r="I12" s="208"/>
      <c r="J12" s="208"/>
      <c r="K12" s="208"/>
      <c r="L12" s="208"/>
      <c r="M12" s="208"/>
      <c r="N12" s="208"/>
      <c r="O12" s="208"/>
      <c r="P12" s="208">
        <f t="shared" si="0"/>
        <v>0</v>
      </c>
      <c r="Q12" s="208">
        <f t="shared" si="1"/>
        <v>0</v>
      </c>
    </row>
    <row r="13" spans="1:17" x14ac:dyDescent="0.2">
      <c r="A13" s="274"/>
      <c r="B13" s="208"/>
      <c r="C13" s="208"/>
      <c r="D13" s="208"/>
      <c r="E13" s="208"/>
      <c r="F13" s="208"/>
      <c r="G13" s="208"/>
      <c r="H13" s="208"/>
      <c r="I13" s="208"/>
      <c r="J13" s="208"/>
      <c r="K13" s="208"/>
      <c r="L13" s="208"/>
      <c r="M13" s="208"/>
      <c r="N13" s="208"/>
      <c r="O13" s="208"/>
      <c r="P13" s="208">
        <f t="shared" si="0"/>
        <v>0</v>
      </c>
      <c r="Q13" s="208">
        <f t="shared" si="1"/>
        <v>0</v>
      </c>
    </row>
    <row r="14" spans="1:17" x14ac:dyDescent="0.2">
      <c r="A14" s="274"/>
      <c r="B14" s="208"/>
      <c r="C14" s="208"/>
      <c r="D14" s="208"/>
      <c r="E14" s="208"/>
      <c r="F14" s="208"/>
      <c r="G14" s="208"/>
      <c r="H14" s="208"/>
      <c r="I14" s="208"/>
      <c r="J14" s="208"/>
      <c r="K14" s="208"/>
      <c r="L14" s="208"/>
      <c r="M14" s="208"/>
      <c r="N14" s="208"/>
      <c r="O14" s="208"/>
      <c r="P14" s="208">
        <f t="shared" si="0"/>
        <v>0</v>
      </c>
      <c r="Q14" s="208">
        <f t="shared" si="1"/>
        <v>0</v>
      </c>
    </row>
    <row r="15" spans="1:17" x14ac:dyDescent="0.2">
      <c r="A15" s="274"/>
      <c r="B15" s="208"/>
      <c r="C15" s="208"/>
      <c r="D15" s="208"/>
      <c r="E15" s="208"/>
      <c r="F15" s="208"/>
      <c r="G15" s="208"/>
      <c r="H15" s="208"/>
      <c r="I15" s="208"/>
      <c r="J15" s="208"/>
      <c r="K15" s="208"/>
      <c r="L15" s="208"/>
      <c r="M15" s="208"/>
      <c r="N15" s="208"/>
      <c r="O15" s="208"/>
      <c r="P15" s="208">
        <f t="shared" si="0"/>
        <v>0</v>
      </c>
      <c r="Q15" s="208">
        <f t="shared" si="1"/>
        <v>0</v>
      </c>
    </row>
    <row r="16" spans="1:17" x14ac:dyDescent="0.2">
      <c r="A16" s="274"/>
      <c r="B16" s="208"/>
      <c r="C16" s="208"/>
      <c r="D16" s="208"/>
      <c r="E16" s="208"/>
      <c r="F16" s="208"/>
      <c r="G16" s="208"/>
      <c r="H16" s="208"/>
      <c r="I16" s="208"/>
      <c r="J16" s="208"/>
      <c r="K16" s="208"/>
      <c r="L16" s="208"/>
      <c r="M16" s="208"/>
      <c r="N16" s="208"/>
      <c r="O16" s="208"/>
      <c r="P16" s="208">
        <f t="shared" si="0"/>
        <v>0</v>
      </c>
      <c r="Q16" s="208">
        <f t="shared" si="1"/>
        <v>0</v>
      </c>
    </row>
    <row r="17" spans="1:17" x14ac:dyDescent="0.2">
      <c r="A17" s="274"/>
      <c r="B17" s="208"/>
      <c r="C17" s="208"/>
      <c r="D17" s="208"/>
      <c r="E17" s="208"/>
      <c r="F17" s="208"/>
      <c r="G17" s="208"/>
      <c r="H17" s="208"/>
      <c r="I17" s="208"/>
      <c r="J17" s="208"/>
      <c r="K17" s="208"/>
      <c r="L17" s="208"/>
      <c r="M17" s="208"/>
      <c r="N17" s="208"/>
      <c r="O17" s="208"/>
      <c r="P17" s="208">
        <f t="shared" si="0"/>
        <v>0</v>
      </c>
      <c r="Q17" s="208">
        <f t="shared" si="1"/>
        <v>0</v>
      </c>
    </row>
    <row r="18" spans="1:17" x14ac:dyDescent="0.2">
      <c r="A18" s="274"/>
      <c r="B18" s="208"/>
      <c r="C18" s="208"/>
      <c r="D18" s="208"/>
      <c r="E18" s="208"/>
      <c r="F18" s="208"/>
      <c r="G18" s="208"/>
      <c r="H18" s="208"/>
      <c r="I18" s="208"/>
      <c r="J18" s="208"/>
      <c r="K18" s="208"/>
      <c r="L18" s="208"/>
      <c r="M18" s="208"/>
      <c r="N18" s="208"/>
      <c r="O18" s="208"/>
      <c r="P18" s="208">
        <f t="shared" si="0"/>
        <v>0</v>
      </c>
      <c r="Q18" s="208">
        <f t="shared" si="1"/>
        <v>0</v>
      </c>
    </row>
    <row r="19" spans="1:17" x14ac:dyDescent="0.2">
      <c r="A19" s="274"/>
      <c r="B19" s="208"/>
      <c r="C19" s="208"/>
      <c r="D19" s="208"/>
      <c r="E19" s="208"/>
      <c r="F19" s="208"/>
      <c r="G19" s="208"/>
      <c r="H19" s="208"/>
      <c r="I19" s="208"/>
      <c r="J19" s="208"/>
      <c r="K19" s="208"/>
      <c r="L19" s="208"/>
      <c r="M19" s="208"/>
      <c r="N19" s="208"/>
      <c r="O19" s="208"/>
      <c r="P19" s="208">
        <f t="shared" si="0"/>
        <v>0</v>
      </c>
      <c r="Q19" s="208">
        <f t="shared" si="1"/>
        <v>0</v>
      </c>
    </row>
    <row r="20" spans="1:17" x14ac:dyDescent="0.2">
      <c r="A20" s="274"/>
      <c r="B20" s="208"/>
      <c r="C20" s="208"/>
      <c r="D20" s="208"/>
      <c r="E20" s="208"/>
      <c r="F20" s="208"/>
      <c r="G20" s="208"/>
      <c r="H20" s="208"/>
      <c r="I20" s="208"/>
      <c r="J20" s="208"/>
      <c r="K20" s="208"/>
      <c r="L20" s="208"/>
      <c r="M20" s="208"/>
      <c r="N20" s="208"/>
      <c r="O20" s="208"/>
      <c r="P20" s="208">
        <f t="shared" si="0"/>
        <v>0</v>
      </c>
      <c r="Q20" s="208">
        <f t="shared" si="1"/>
        <v>0</v>
      </c>
    </row>
    <row r="21" spans="1:17" x14ac:dyDescent="0.2">
      <c r="A21" s="274"/>
      <c r="B21" s="208"/>
      <c r="C21" s="208"/>
      <c r="D21" s="208"/>
      <c r="E21" s="208"/>
      <c r="F21" s="208"/>
      <c r="G21" s="208"/>
      <c r="H21" s="208"/>
      <c r="I21" s="208"/>
      <c r="J21" s="208"/>
      <c r="K21" s="208"/>
      <c r="L21" s="208"/>
      <c r="M21" s="208"/>
      <c r="N21" s="208"/>
      <c r="O21" s="208"/>
      <c r="P21" s="208">
        <f t="shared" si="0"/>
        <v>0</v>
      </c>
      <c r="Q21" s="208">
        <f t="shared" si="1"/>
        <v>0</v>
      </c>
    </row>
    <row r="22" spans="1:17" x14ac:dyDescent="0.2">
      <c r="A22" s="274"/>
      <c r="B22" s="208"/>
      <c r="C22" s="208"/>
      <c r="D22" s="208"/>
      <c r="E22" s="208"/>
      <c r="F22" s="208"/>
      <c r="G22" s="208"/>
      <c r="H22" s="208"/>
      <c r="I22" s="208"/>
      <c r="J22" s="208"/>
      <c r="K22" s="208"/>
      <c r="L22" s="208"/>
      <c r="M22" s="208"/>
      <c r="N22" s="208"/>
      <c r="O22" s="208"/>
      <c r="P22" s="208">
        <f t="shared" si="0"/>
        <v>0</v>
      </c>
      <c r="Q22" s="208">
        <f t="shared" si="1"/>
        <v>0</v>
      </c>
    </row>
    <row r="23" spans="1:17" x14ac:dyDescent="0.2">
      <c r="A23" s="274"/>
      <c r="B23" s="208"/>
      <c r="C23" s="208"/>
      <c r="D23" s="208"/>
      <c r="E23" s="208"/>
      <c r="F23" s="208"/>
      <c r="G23" s="208"/>
      <c r="H23" s="208"/>
      <c r="I23" s="208"/>
      <c r="J23" s="208"/>
      <c r="K23" s="208"/>
      <c r="L23" s="208"/>
      <c r="M23" s="208"/>
      <c r="N23" s="208"/>
      <c r="O23" s="208"/>
      <c r="P23" s="208">
        <f t="shared" si="0"/>
        <v>0</v>
      </c>
      <c r="Q23" s="208">
        <f t="shared" si="1"/>
        <v>0</v>
      </c>
    </row>
    <row r="24" spans="1:17" x14ac:dyDescent="0.2">
      <c r="A24" s="274"/>
      <c r="B24" s="208"/>
      <c r="C24" s="208"/>
      <c r="D24" s="208"/>
      <c r="E24" s="208"/>
      <c r="F24" s="208"/>
      <c r="G24" s="208"/>
      <c r="H24" s="208"/>
      <c r="I24" s="208"/>
      <c r="J24" s="208"/>
      <c r="K24" s="208"/>
      <c r="L24" s="208"/>
      <c r="M24" s="208"/>
      <c r="N24" s="208"/>
      <c r="O24" s="208"/>
      <c r="P24" s="208">
        <f t="shared" si="0"/>
        <v>0</v>
      </c>
      <c r="Q24" s="208">
        <f t="shared" si="1"/>
        <v>0</v>
      </c>
    </row>
    <row r="25" spans="1:17" x14ac:dyDescent="0.2">
      <c r="A25" s="274"/>
      <c r="B25" s="208"/>
      <c r="C25" s="208"/>
      <c r="D25" s="208"/>
      <c r="E25" s="208"/>
      <c r="F25" s="208"/>
      <c r="G25" s="208"/>
      <c r="H25" s="208"/>
      <c r="I25" s="208"/>
      <c r="J25" s="208"/>
      <c r="K25" s="208"/>
      <c r="L25" s="208"/>
      <c r="M25" s="208"/>
      <c r="N25" s="208"/>
      <c r="O25" s="208"/>
      <c r="P25" s="208">
        <f t="shared" si="0"/>
        <v>0</v>
      </c>
      <c r="Q25" s="208">
        <f t="shared" si="1"/>
        <v>0</v>
      </c>
    </row>
    <row r="26" spans="1:17" x14ac:dyDescent="0.2">
      <c r="A26" s="274"/>
      <c r="B26" s="208"/>
      <c r="C26" s="208"/>
      <c r="D26" s="208"/>
      <c r="E26" s="208"/>
      <c r="F26" s="208"/>
      <c r="G26" s="208"/>
      <c r="H26" s="208"/>
      <c r="I26" s="208"/>
      <c r="J26" s="208"/>
      <c r="K26" s="208"/>
      <c r="L26" s="208"/>
      <c r="M26" s="208"/>
      <c r="N26" s="208"/>
      <c r="O26" s="208"/>
      <c r="P26" s="208">
        <f t="shared" si="0"/>
        <v>0</v>
      </c>
      <c r="Q26" s="208">
        <f t="shared" si="1"/>
        <v>0</v>
      </c>
    </row>
    <row r="27" spans="1:17" x14ac:dyDescent="0.2">
      <c r="A27" s="274"/>
      <c r="B27" s="208"/>
      <c r="C27" s="208"/>
      <c r="D27" s="208"/>
      <c r="E27" s="208"/>
      <c r="F27" s="208"/>
      <c r="G27" s="208"/>
      <c r="H27" s="208"/>
      <c r="I27" s="208"/>
      <c r="J27" s="208"/>
      <c r="K27" s="208"/>
      <c r="L27" s="208"/>
      <c r="M27" s="208"/>
      <c r="N27" s="208"/>
      <c r="O27" s="208"/>
      <c r="P27" s="208">
        <f t="shared" si="0"/>
        <v>0</v>
      </c>
      <c r="Q27" s="208">
        <f t="shared" si="1"/>
        <v>0</v>
      </c>
    </row>
    <row r="28" spans="1:17" x14ac:dyDescent="0.2">
      <c r="A28" s="274"/>
      <c r="B28" s="208"/>
      <c r="C28" s="208"/>
      <c r="D28" s="208"/>
      <c r="E28" s="208"/>
      <c r="F28" s="208"/>
      <c r="G28" s="208"/>
      <c r="H28" s="208"/>
      <c r="I28" s="208"/>
      <c r="J28" s="208"/>
      <c r="K28" s="208"/>
      <c r="L28" s="208"/>
      <c r="M28" s="208"/>
      <c r="N28" s="208"/>
      <c r="O28" s="208"/>
      <c r="P28" s="208">
        <f t="shared" si="0"/>
        <v>0</v>
      </c>
      <c r="Q28" s="208">
        <f t="shared" si="1"/>
        <v>0</v>
      </c>
    </row>
    <row r="29" spans="1:17" x14ac:dyDescent="0.2">
      <c r="A29" s="274"/>
      <c r="B29" s="208"/>
      <c r="C29" s="208"/>
      <c r="D29" s="208"/>
      <c r="E29" s="208"/>
      <c r="F29" s="208"/>
      <c r="G29" s="208"/>
      <c r="H29" s="208"/>
      <c r="I29" s="208"/>
      <c r="J29" s="208"/>
      <c r="K29" s="208"/>
      <c r="L29" s="208"/>
      <c r="M29" s="208"/>
      <c r="N29" s="208"/>
      <c r="O29" s="208"/>
      <c r="P29" s="208">
        <f t="shared" si="0"/>
        <v>0</v>
      </c>
      <c r="Q29" s="208">
        <f t="shared" si="1"/>
        <v>0</v>
      </c>
    </row>
    <row r="30" spans="1:17" x14ac:dyDescent="0.2">
      <c r="A30" s="274"/>
      <c r="B30" s="208"/>
      <c r="C30" s="208"/>
      <c r="D30" s="208"/>
      <c r="E30" s="208"/>
      <c r="F30" s="208"/>
      <c r="G30" s="208"/>
      <c r="H30" s="208"/>
      <c r="I30" s="208"/>
      <c r="J30" s="208"/>
      <c r="K30" s="208"/>
      <c r="L30" s="208"/>
      <c r="M30" s="208"/>
      <c r="N30" s="208"/>
      <c r="O30" s="208"/>
      <c r="P30" s="208">
        <f t="shared" si="0"/>
        <v>0</v>
      </c>
      <c r="Q30" s="208">
        <f t="shared" si="1"/>
        <v>0</v>
      </c>
    </row>
    <row r="31" spans="1:17" x14ac:dyDescent="0.2">
      <c r="A31" s="274"/>
      <c r="B31" s="208"/>
      <c r="C31" s="208"/>
      <c r="D31" s="208"/>
      <c r="E31" s="208"/>
      <c r="F31" s="208"/>
      <c r="G31" s="208"/>
      <c r="H31" s="208"/>
      <c r="I31" s="208"/>
      <c r="J31" s="208"/>
      <c r="K31" s="208"/>
      <c r="L31" s="208"/>
      <c r="M31" s="208"/>
      <c r="N31" s="208"/>
      <c r="O31" s="208"/>
      <c r="P31" s="208">
        <f t="shared" si="0"/>
        <v>0</v>
      </c>
      <c r="Q31" s="208">
        <f t="shared" si="1"/>
        <v>0</v>
      </c>
    </row>
    <row r="32" spans="1:17" x14ac:dyDescent="0.2">
      <c r="A32" s="275"/>
    </row>
    <row r="33" spans="1:1" x14ac:dyDescent="0.2">
      <c r="A33" s="275"/>
    </row>
    <row r="34" spans="1:1" x14ac:dyDescent="0.2">
      <c r="A34" s="275"/>
    </row>
    <row r="35" spans="1:1" x14ac:dyDescent="0.2">
      <c r="A35" s="275"/>
    </row>
    <row r="36" spans="1:1" x14ac:dyDescent="0.2">
      <c r="A36" s="275"/>
    </row>
    <row r="37" spans="1:1" x14ac:dyDescent="0.2">
      <c r="A37" s="275"/>
    </row>
    <row r="38" spans="1:1" x14ac:dyDescent="0.2">
      <c r="A38" s="275"/>
    </row>
    <row r="39" spans="1:1" x14ac:dyDescent="0.2">
      <c r="A39" s="275"/>
    </row>
    <row r="40" spans="1:1" x14ac:dyDescent="0.2">
      <c r="A40" s="275"/>
    </row>
    <row r="41" spans="1:1" x14ac:dyDescent="0.2">
      <c r="A41" s="275"/>
    </row>
    <row r="42" spans="1:1" x14ac:dyDescent="0.2">
      <c r="A42" s="275"/>
    </row>
    <row r="43" spans="1:1" x14ac:dyDescent="0.2">
      <c r="A43" s="275"/>
    </row>
    <row r="44" spans="1:1" x14ac:dyDescent="0.2">
      <c r="A44" s="275"/>
    </row>
    <row r="45" spans="1:1" x14ac:dyDescent="0.2">
      <c r="A45" s="275"/>
    </row>
    <row r="46" spans="1:1" x14ac:dyDescent="0.2">
      <c r="A46" s="275"/>
    </row>
    <row r="47" spans="1:1" x14ac:dyDescent="0.2">
      <c r="A47" s="275"/>
    </row>
    <row r="48" spans="1:1" x14ac:dyDescent="0.2">
      <c r="A48" s="275"/>
    </row>
    <row r="49" spans="1:1" x14ac:dyDescent="0.2">
      <c r="A49" s="275"/>
    </row>
    <row r="50" spans="1:1" x14ac:dyDescent="0.2">
      <c r="A50" s="275"/>
    </row>
    <row r="51" spans="1:1" x14ac:dyDescent="0.2">
      <c r="A51" s="275"/>
    </row>
    <row r="52" spans="1:1" x14ac:dyDescent="0.2">
      <c r="A52" s="275"/>
    </row>
    <row r="53" spans="1:1" x14ac:dyDescent="0.2">
      <c r="A53" s="275"/>
    </row>
    <row r="54" spans="1:1" x14ac:dyDescent="0.2">
      <c r="A54" s="275"/>
    </row>
    <row r="55" spans="1:1" x14ac:dyDescent="0.2">
      <c r="A55" s="275"/>
    </row>
    <row r="56" spans="1:1" x14ac:dyDescent="0.2">
      <c r="A56" s="275"/>
    </row>
    <row r="57" spans="1:1" x14ac:dyDescent="0.2">
      <c r="A57" s="275"/>
    </row>
    <row r="58" spans="1:1" x14ac:dyDescent="0.2">
      <c r="A58" s="275"/>
    </row>
    <row r="59" spans="1:1" x14ac:dyDescent="0.2">
      <c r="A59" s="275"/>
    </row>
    <row r="60" spans="1:1" x14ac:dyDescent="0.2">
      <c r="A60" s="275"/>
    </row>
    <row r="61" spans="1:1" x14ac:dyDescent="0.2">
      <c r="A61" s="275"/>
    </row>
    <row r="62" spans="1:1" x14ac:dyDescent="0.2">
      <c r="A62" s="275"/>
    </row>
    <row r="63" spans="1:1" x14ac:dyDescent="0.2">
      <c r="A63" s="275"/>
    </row>
    <row r="64" spans="1:1" x14ac:dyDescent="0.2">
      <c r="A64" s="275"/>
    </row>
    <row r="65" spans="1:1" x14ac:dyDescent="0.2">
      <c r="A65" s="275"/>
    </row>
    <row r="66" spans="1:1" x14ac:dyDescent="0.2">
      <c r="A66" s="275"/>
    </row>
    <row r="67" spans="1:1" x14ac:dyDescent="0.2">
      <c r="A67" s="275"/>
    </row>
    <row r="68" spans="1:1" x14ac:dyDescent="0.2">
      <c r="A68" s="275"/>
    </row>
    <row r="69" spans="1:1" x14ac:dyDescent="0.2">
      <c r="A69" s="275"/>
    </row>
    <row r="70" spans="1:1" x14ac:dyDescent="0.2">
      <c r="A70" s="275"/>
    </row>
    <row r="71" spans="1:1" x14ac:dyDescent="0.2">
      <c r="A71" s="275"/>
    </row>
    <row r="72" spans="1:1" x14ac:dyDescent="0.2">
      <c r="A72" s="275"/>
    </row>
    <row r="73" spans="1:1" x14ac:dyDescent="0.2">
      <c r="A73" s="275"/>
    </row>
    <row r="74" spans="1:1" x14ac:dyDescent="0.2">
      <c r="A74" s="275"/>
    </row>
    <row r="75" spans="1:1" x14ac:dyDescent="0.2">
      <c r="A75" s="275"/>
    </row>
    <row r="76" spans="1:1" x14ac:dyDescent="0.2">
      <c r="A76" s="275"/>
    </row>
    <row r="77" spans="1:1" x14ac:dyDescent="0.2">
      <c r="A77" s="275"/>
    </row>
    <row r="78" spans="1:1" x14ac:dyDescent="0.2">
      <c r="A78" s="275"/>
    </row>
    <row r="79" spans="1:1" x14ac:dyDescent="0.2">
      <c r="A79" s="275"/>
    </row>
    <row r="80" spans="1:1" x14ac:dyDescent="0.2">
      <c r="A80" s="275"/>
    </row>
    <row r="81" spans="1:1" x14ac:dyDescent="0.2">
      <c r="A81" s="275"/>
    </row>
    <row r="82" spans="1:1" x14ac:dyDescent="0.2">
      <c r="A82" s="275"/>
    </row>
    <row r="83" spans="1:1" x14ac:dyDescent="0.2">
      <c r="A83" s="275"/>
    </row>
    <row r="84" spans="1:1" x14ac:dyDescent="0.2">
      <c r="A84" s="275"/>
    </row>
    <row r="85" spans="1:1" x14ac:dyDescent="0.2">
      <c r="A85" s="275"/>
    </row>
    <row r="86" spans="1:1" x14ac:dyDescent="0.2">
      <c r="A86" s="275"/>
    </row>
    <row r="87" spans="1:1" x14ac:dyDescent="0.2">
      <c r="A87" s="275"/>
    </row>
    <row r="88" spans="1:1" x14ac:dyDescent="0.2">
      <c r="A88" s="275"/>
    </row>
    <row r="89" spans="1:1" x14ac:dyDescent="0.2">
      <c r="A89" s="275"/>
    </row>
    <row r="90" spans="1:1" x14ac:dyDescent="0.2">
      <c r="A90" s="275"/>
    </row>
    <row r="91" spans="1:1" x14ac:dyDescent="0.2">
      <c r="A91" s="275"/>
    </row>
    <row r="92" spans="1:1" x14ac:dyDescent="0.2">
      <c r="A92" s="275"/>
    </row>
    <row r="93" spans="1:1" x14ac:dyDescent="0.2">
      <c r="A93" s="275"/>
    </row>
    <row r="94" spans="1:1" x14ac:dyDescent="0.2">
      <c r="A94" s="275"/>
    </row>
    <row r="95" spans="1:1" x14ac:dyDescent="0.2">
      <c r="A95" s="275"/>
    </row>
    <row r="96" spans="1:1" x14ac:dyDescent="0.2">
      <c r="A96" s="275"/>
    </row>
    <row r="97" spans="1:1" x14ac:dyDescent="0.2">
      <c r="A97" s="275"/>
    </row>
    <row r="98" spans="1:1" x14ac:dyDescent="0.2">
      <c r="A98" s="275"/>
    </row>
    <row r="99" spans="1:1" x14ac:dyDescent="0.2">
      <c r="A99" s="275"/>
    </row>
    <row r="100" spans="1:1" x14ac:dyDescent="0.2">
      <c r="A100" s="275"/>
    </row>
    <row r="101" spans="1:1" x14ac:dyDescent="0.2">
      <c r="A101" s="275"/>
    </row>
    <row r="102" spans="1:1" x14ac:dyDescent="0.2">
      <c r="A102" s="275"/>
    </row>
    <row r="103" spans="1:1" x14ac:dyDescent="0.2">
      <c r="A103" s="275"/>
    </row>
    <row r="104" spans="1:1" x14ac:dyDescent="0.2">
      <c r="A104" s="275"/>
    </row>
    <row r="105" spans="1:1" x14ac:dyDescent="0.2">
      <c r="A105" s="275"/>
    </row>
    <row r="106" spans="1:1" x14ac:dyDescent="0.2">
      <c r="A106" s="275"/>
    </row>
    <row r="107" spans="1:1" x14ac:dyDescent="0.2">
      <c r="A107" s="275"/>
    </row>
    <row r="108" spans="1:1" x14ac:dyDescent="0.2">
      <c r="A108" s="275"/>
    </row>
    <row r="109" spans="1:1" x14ac:dyDescent="0.2">
      <c r="A109" s="275"/>
    </row>
    <row r="110" spans="1:1" x14ac:dyDescent="0.2">
      <c r="A110" s="275"/>
    </row>
    <row r="111" spans="1:1" x14ac:dyDescent="0.2">
      <c r="A111" s="275"/>
    </row>
    <row r="112" spans="1:1" x14ac:dyDescent="0.2">
      <c r="A112" s="275"/>
    </row>
    <row r="113" spans="1:1" x14ac:dyDescent="0.2">
      <c r="A113" s="275"/>
    </row>
    <row r="114" spans="1:1" x14ac:dyDescent="0.2">
      <c r="A114" s="275"/>
    </row>
    <row r="115" spans="1:1" x14ac:dyDescent="0.2">
      <c r="A115" s="275"/>
    </row>
    <row r="116" spans="1:1" x14ac:dyDescent="0.2">
      <c r="A116" s="275"/>
    </row>
    <row r="117" spans="1:1" x14ac:dyDescent="0.2">
      <c r="A117" s="275"/>
    </row>
    <row r="118" spans="1:1" x14ac:dyDescent="0.2">
      <c r="A118" s="275"/>
    </row>
    <row r="119" spans="1:1" x14ac:dyDescent="0.2">
      <c r="A119" s="275"/>
    </row>
    <row r="120" spans="1:1" x14ac:dyDescent="0.2">
      <c r="A120" s="275"/>
    </row>
    <row r="121" spans="1:1" x14ac:dyDescent="0.2">
      <c r="A121" s="275"/>
    </row>
    <row r="122" spans="1:1" x14ac:dyDescent="0.2">
      <c r="A122" s="275"/>
    </row>
    <row r="123" spans="1:1" x14ac:dyDescent="0.2">
      <c r="A123" s="275"/>
    </row>
    <row r="124" spans="1:1" x14ac:dyDescent="0.2">
      <c r="A124" s="275"/>
    </row>
    <row r="125" spans="1:1" x14ac:dyDescent="0.2">
      <c r="A125" s="275"/>
    </row>
    <row r="126" spans="1:1" x14ac:dyDescent="0.2">
      <c r="A126" s="275"/>
    </row>
    <row r="127" spans="1:1" x14ac:dyDescent="0.2">
      <c r="A127" s="275"/>
    </row>
    <row r="128" spans="1:1" x14ac:dyDescent="0.2">
      <c r="A128" s="275"/>
    </row>
    <row r="129" spans="1:1" x14ac:dyDescent="0.2">
      <c r="A129" s="275"/>
    </row>
    <row r="130" spans="1:1" x14ac:dyDescent="0.2">
      <c r="A130" s="275"/>
    </row>
    <row r="131" spans="1:1" x14ac:dyDescent="0.2">
      <c r="A131" s="275"/>
    </row>
    <row r="132" spans="1:1" x14ac:dyDescent="0.2">
      <c r="A132" s="275"/>
    </row>
    <row r="133" spans="1:1" x14ac:dyDescent="0.2">
      <c r="A133" s="275"/>
    </row>
    <row r="134" spans="1:1" x14ac:dyDescent="0.2">
      <c r="A134" s="275"/>
    </row>
    <row r="135" spans="1:1" x14ac:dyDescent="0.2">
      <c r="A135" s="275"/>
    </row>
    <row r="136" spans="1:1" x14ac:dyDescent="0.2">
      <c r="A136" s="275"/>
    </row>
    <row r="137" spans="1:1" x14ac:dyDescent="0.2">
      <c r="A137" s="275"/>
    </row>
    <row r="138" spans="1:1" x14ac:dyDescent="0.2">
      <c r="A138" s="275"/>
    </row>
    <row r="139" spans="1:1" x14ac:dyDescent="0.2">
      <c r="A139" s="275"/>
    </row>
    <row r="140" spans="1:1" x14ac:dyDescent="0.2">
      <c r="A140" s="275"/>
    </row>
    <row r="141" spans="1:1" x14ac:dyDescent="0.2">
      <c r="A141" s="275"/>
    </row>
    <row r="142" spans="1:1" x14ac:dyDescent="0.2">
      <c r="A142" s="275"/>
    </row>
    <row r="143" spans="1:1" x14ac:dyDescent="0.2">
      <c r="A143" s="275"/>
    </row>
    <row r="144" spans="1:1" x14ac:dyDescent="0.2">
      <c r="A144" s="275"/>
    </row>
    <row r="145" spans="1:1" x14ac:dyDescent="0.2">
      <c r="A145" s="275"/>
    </row>
    <row r="146" spans="1:1" x14ac:dyDescent="0.2">
      <c r="A146" s="275"/>
    </row>
    <row r="147" spans="1:1" x14ac:dyDescent="0.2">
      <c r="A147" s="275"/>
    </row>
    <row r="148" spans="1:1" x14ac:dyDescent="0.2">
      <c r="A148" s="275"/>
    </row>
    <row r="149" spans="1:1" x14ac:dyDescent="0.2">
      <c r="A149" s="275"/>
    </row>
    <row r="150" spans="1:1" x14ac:dyDescent="0.2">
      <c r="A150" s="275"/>
    </row>
    <row r="151" spans="1:1" x14ac:dyDescent="0.2">
      <c r="A151" s="275"/>
    </row>
    <row r="152" spans="1:1" x14ac:dyDescent="0.2">
      <c r="A152" s="275"/>
    </row>
    <row r="153" spans="1:1" x14ac:dyDescent="0.2">
      <c r="A153" s="275"/>
    </row>
    <row r="154" spans="1:1" x14ac:dyDescent="0.2">
      <c r="A154" s="275"/>
    </row>
    <row r="155" spans="1:1" x14ac:dyDescent="0.2">
      <c r="A155" s="275"/>
    </row>
    <row r="156" spans="1:1" x14ac:dyDescent="0.2">
      <c r="A156" s="275"/>
    </row>
    <row r="157" spans="1:1" x14ac:dyDescent="0.2">
      <c r="A157" s="275"/>
    </row>
    <row r="158" spans="1:1" x14ac:dyDescent="0.2">
      <c r="A158" s="275"/>
    </row>
    <row r="159" spans="1:1" x14ac:dyDescent="0.2">
      <c r="A159" s="275"/>
    </row>
    <row r="160" spans="1:1" x14ac:dyDescent="0.2">
      <c r="A160" s="275"/>
    </row>
    <row r="161" spans="1:1" x14ac:dyDescent="0.2">
      <c r="A161" s="275"/>
    </row>
    <row r="162" spans="1:1" x14ac:dyDescent="0.2">
      <c r="A162" s="275"/>
    </row>
    <row r="163" spans="1:1" x14ac:dyDescent="0.2">
      <c r="A163" s="275"/>
    </row>
    <row r="164" spans="1:1" x14ac:dyDescent="0.2">
      <c r="A164" s="275"/>
    </row>
    <row r="165" spans="1:1" x14ac:dyDescent="0.2">
      <c r="A165" s="275"/>
    </row>
    <row r="166" spans="1:1" x14ac:dyDescent="0.2">
      <c r="A166" s="275"/>
    </row>
    <row r="167" spans="1:1" x14ac:dyDescent="0.2">
      <c r="A167" s="275"/>
    </row>
    <row r="168" spans="1:1" x14ac:dyDescent="0.2">
      <c r="A168" s="275"/>
    </row>
    <row r="169" spans="1:1" x14ac:dyDescent="0.2">
      <c r="A169" s="275"/>
    </row>
    <row r="170" spans="1:1" x14ac:dyDescent="0.2">
      <c r="A170" s="275"/>
    </row>
    <row r="171" spans="1:1" x14ac:dyDescent="0.2">
      <c r="A171" s="275"/>
    </row>
    <row r="172" spans="1:1" x14ac:dyDescent="0.2">
      <c r="A172" s="275"/>
    </row>
    <row r="173" spans="1:1" x14ac:dyDescent="0.2">
      <c r="A173" s="275"/>
    </row>
    <row r="174" spans="1:1" x14ac:dyDescent="0.2">
      <c r="A174" s="275"/>
    </row>
    <row r="175" spans="1:1" x14ac:dyDescent="0.2">
      <c r="A175" s="275"/>
    </row>
    <row r="176" spans="1:1" x14ac:dyDescent="0.2">
      <c r="A176" s="275"/>
    </row>
    <row r="177" spans="1:1" x14ac:dyDescent="0.2">
      <c r="A177" s="275"/>
    </row>
    <row r="178" spans="1:1" x14ac:dyDescent="0.2">
      <c r="A178" s="275"/>
    </row>
    <row r="179" spans="1:1" x14ac:dyDescent="0.2">
      <c r="A179" s="275"/>
    </row>
    <row r="180" spans="1:1" x14ac:dyDescent="0.2">
      <c r="A180" s="275"/>
    </row>
    <row r="181" spans="1:1" x14ac:dyDescent="0.2">
      <c r="A181" s="275"/>
    </row>
    <row r="182" spans="1:1" x14ac:dyDescent="0.2">
      <c r="A182" s="275"/>
    </row>
    <row r="183" spans="1:1" x14ac:dyDescent="0.2">
      <c r="A183" s="275"/>
    </row>
    <row r="184" spans="1:1" x14ac:dyDescent="0.2">
      <c r="A184" s="275"/>
    </row>
    <row r="185" spans="1:1" x14ac:dyDescent="0.2">
      <c r="A185" s="275"/>
    </row>
    <row r="186" spans="1:1" x14ac:dyDescent="0.2">
      <c r="A186" s="275"/>
    </row>
    <row r="187" spans="1:1" x14ac:dyDescent="0.2">
      <c r="A187" s="275"/>
    </row>
    <row r="188" spans="1:1" x14ac:dyDescent="0.2">
      <c r="A188" s="275"/>
    </row>
    <row r="189" spans="1:1" x14ac:dyDescent="0.2">
      <c r="A189" s="275"/>
    </row>
    <row r="190" spans="1:1" x14ac:dyDescent="0.2">
      <c r="A190" s="275"/>
    </row>
    <row r="191" spans="1:1" x14ac:dyDescent="0.2">
      <c r="A191" s="275"/>
    </row>
    <row r="192" spans="1:1" x14ac:dyDescent="0.2">
      <c r="A192" s="275"/>
    </row>
    <row r="193" spans="1:1" x14ac:dyDescent="0.2">
      <c r="A193" s="275"/>
    </row>
    <row r="194" spans="1:1" x14ac:dyDescent="0.2">
      <c r="A194" s="275"/>
    </row>
    <row r="195" spans="1:1" x14ac:dyDescent="0.2">
      <c r="A195" s="275"/>
    </row>
    <row r="196" spans="1:1" x14ac:dyDescent="0.2">
      <c r="A196" s="275"/>
    </row>
    <row r="197" spans="1:1" x14ac:dyDescent="0.2">
      <c r="A197" s="275"/>
    </row>
    <row r="198" spans="1:1" x14ac:dyDescent="0.2">
      <c r="A198" s="275"/>
    </row>
    <row r="199" spans="1:1" x14ac:dyDescent="0.2">
      <c r="A199" s="275"/>
    </row>
    <row r="200" spans="1:1" x14ac:dyDescent="0.2">
      <c r="A200" s="275"/>
    </row>
    <row r="201" spans="1:1" x14ac:dyDescent="0.2">
      <c r="A201" s="275"/>
    </row>
    <row r="202" spans="1:1" x14ac:dyDescent="0.2">
      <c r="A202" s="275"/>
    </row>
    <row r="203" spans="1:1" x14ac:dyDescent="0.2">
      <c r="A203" s="275"/>
    </row>
    <row r="204" spans="1:1" x14ac:dyDescent="0.2">
      <c r="A204" s="275"/>
    </row>
    <row r="205" spans="1:1" x14ac:dyDescent="0.2">
      <c r="A205" s="275"/>
    </row>
    <row r="206" spans="1:1" x14ac:dyDescent="0.2">
      <c r="A206" s="275"/>
    </row>
    <row r="207" spans="1:1" x14ac:dyDescent="0.2">
      <c r="A207" s="275"/>
    </row>
    <row r="208" spans="1:1" x14ac:dyDescent="0.2">
      <c r="A208" s="275"/>
    </row>
    <row r="209" spans="1:1" x14ac:dyDescent="0.2">
      <c r="A209" s="275"/>
    </row>
    <row r="210" spans="1:1" x14ac:dyDescent="0.2">
      <c r="A210" s="275"/>
    </row>
    <row r="211" spans="1:1" x14ac:dyDescent="0.2">
      <c r="A211" s="275"/>
    </row>
    <row r="212" spans="1:1" x14ac:dyDescent="0.2">
      <c r="A212" s="275"/>
    </row>
    <row r="213" spans="1:1" x14ac:dyDescent="0.2">
      <c r="A213" s="275"/>
    </row>
    <row r="214" spans="1:1" x14ac:dyDescent="0.2">
      <c r="A214" s="275"/>
    </row>
    <row r="215" spans="1:1" x14ac:dyDescent="0.2">
      <c r="A215" s="275"/>
    </row>
    <row r="216" spans="1:1" x14ac:dyDescent="0.2">
      <c r="A216" s="275"/>
    </row>
    <row r="217" spans="1:1" x14ac:dyDescent="0.2">
      <c r="A217" s="275"/>
    </row>
    <row r="218" spans="1:1" x14ac:dyDescent="0.2">
      <c r="A218" s="275"/>
    </row>
    <row r="219" spans="1:1" x14ac:dyDescent="0.2">
      <c r="A219" s="275"/>
    </row>
    <row r="220" spans="1:1" x14ac:dyDescent="0.2">
      <c r="A220" s="275"/>
    </row>
    <row r="221" spans="1:1" x14ac:dyDescent="0.2">
      <c r="A221" s="275"/>
    </row>
    <row r="222" spans="1:1" x14ac:dyDescent="0.2">
      <c r="A222" s="275"/>
    </row>
    <row r="223" spans="1:1" x14ac:dyDescent="0.2">
      <c r="A223" s="275"/>
    </row>
    <row r="224" spans="1:1" x14ac:dyDescent="0.2">
      <c r="A224" s="275"/>
    </row>
    <row r="225" spans="1:1" x14ac:dyDescent="0.2">
      <c r="A225" s="275"/>
    </row>
    <row r="226" spans="1:1" x14ac:dyDescent="0.2">
      <c r="A226" s="275"/>
    </row>
    <row r="227" spans="1:1" x14ac:dyDescent="0.2">
      <c r="A227" s="275"/>
    </row>
    <row r="228" spans="1:1" x14ac:dyDescent="0.2">
      <c r="A228" s="275"/>
    </row>
    <row r="229" spans="1:1" x14ac:dyDescent="0.2">
      <c r="A229" s="275"/>
    </row>
    <row r="230" spans="1:1" x14ac:dyDescent="0.2">
      <c r="A230" s="275"/>
    </row>
    <row r="231" spans="1:1" x14ac:dyDescent="0.2">
      <c r="A231" s="275"/>
    </row>
    <row r="232" spans="1:1" x14ac:dyDescent="0.2">
      <c r="A232" s="275"/>
    </row>
    <row r="233" spans="1:1" x14ac:dyDescent="0.2">
      <c r="A233" s="275"/>
    </row>
    <row r="234" spans="1:1" x14ac:dyDescent="0.2">
      <c r="A234" s="275"/>
    </row>
    <row r="235" spans="1:1" x14ac:dyDescent="0.2">
      <c r="A235" s="275"/>
    </row>
    <row r="236" spans="1:1" x14ac:dyDescent="0.2">
      <c r="A236" s="275"/>
    </row>
    <row r="237" spans="1:1" x14ac:dyDescent="0.2">
      <c r="A237" s="275"/>
    </row>
    <row r="238" spans="1:1" x14ac:dyDescent="0.2">
      <c r="A238" s="275"/>
    </row>
    <row r="239" spans="1:1" x14ac:dyDescent="0.2">
      <c r="A239" s="275"/>
    </row>
    <row r="240" spans="1:1" x14ac:dyDescent="0.2">
      <c r="A240" s="275"/>
    </row>
    <row r="241" spans="1:1" x14ac:dyDescent="0.2">
      <c r="A241" s="275"/>
    </row>
    <row r="242" spans="1:1" x14ac:dyDescent="0.2">
      <c r="A242" s="275"/>
    </row>
    <row r="243" spans="1:1" x14ac:dyDescent="0.2">
      <c r="A243" s="275"/>
    </row>
    <row r="244" spans="1:1" x14ac:dyDescent="0.2">
      <c r="A244" s="275"/>
    </row>
    <row r="245" spans="1:1" x14ac:dyDescent="0.2">
      <c r="A245" s="275"/>
    </row>
    <row r="246" spans="1:1" x14ac:dyDescent="0.2">
      <c r="A246" s="275"/>
    </row>
    <row r="247" spans="1:1" x14ac:dyDescent="0.2">
      <c r="A247" s="275"/>
    </row>
    <row r="248" spans="1:1" x14ac:dyDescent="0.2">
      <c r="A248" s="275"/>
    </row>
    <row r="249" spans="1:1" x14ac:dyDescent="0.2">
      <c r="A249" s="275"/>
    </row>
    <row r="250" spans="1:1" x14ac:dyDescent="0.2">
      <c r="A250" s="275"/>
    </row>
    <row r="251" spans="1:1" x14ac:dyDescent="0.2">
      <c r="A251" s="275"/>
    </row>
    <row r="252" spans="1:1" x14ac:dyDescent="0.2">
      <c r="A252" s="275"/>
    </row>
    <row r="253" spans="1:1" x14ac:dyDescent="0.2">
      <c r="A253" s="275"/>
    </row>
    <row r="254" spans="1:1" x14ac:dyDescent="0.2">
      <c r="A254" s="275"/>
    </row>
    <row r="255" spans="1:1" x14ac:dyDescent="0.2">
      <c r="A255" s="275"/>
    </row>
    <row r="256" spans="1:1" x14ac:dyDescent="0.2">
      <c r="A256" s="275"/>
    </row>
    <row r="257" spans="1:1" x14ac:dyDescent="0.2">
      <c r="A257" s="275"/>
    </row>
    <row r="258" spans="1:1" x14ac:dyDescent="0.2">
      <c r="A258" s="275"/>
    </row>
    <row r="259" spans="1:1" x14ac:dyDescent="0.2">
      <c r="A259" s="275"/>
    </row>
    <row r="260" spans="1:1" x14ac:dyDescent="0.2">
      <c r="A260" s="275"/>
    </row>
    <row r="261" spans="1:1" x14ac:dyDescent="0.2">
      <c r="A261" s="275"/>
    </row>
    <row r="262" spans="1:1" x14ac:dyDescent="0.2">
      <c r="A262" s="275"/>
    </row>
    <row r="263" spans="1:1" x14ac:dyDescent="0.2">
      <c r="A263" s="275"/>
    </row>
    <row r="264" spans="1:1" x14ac:dyDescent="0.2">
      <c r="A264" s="275"/>
    </row>
    <row r="265" spans="1:1" x14ac:dyDescent="0.2">
      <c r="A265" s="275"/>
    </row>
    <row r="266" spans="1:1" x14ac:dyDescent="0.2">
      <c r="A266" s="275"/>
    </row>
    <row r="267" spans="1:1" x14ac:dyDescent="0.2">
      <c r="A267" s="275"/>
    </row>
    <row r="268" spans="1:1" x14ac:dyDescent="0.2">
      <c r="A268" s="275"/>
    </row>
    <row r="269" spans="1:1" x14ac:dyDescent="0.2">
      <c r="A269" s="275"/>
    </row>
    <row r="270" spans="1:1" x14ac:dyDescent="0.2">
      <c r="A270" s="275"/>
    </row>
    <row r="271" spans="1:1" x14ac:dyDescent="0.2">
      <c r="A271" s="275"/>
    </row>
    <row r="272" spans="1:1" x14ac:dyDescent="0.2">
      <c r="A272" s="275"/>
    </row>
    <row r="273" spans="1:1" x14ac:dyDescent="0.2">
      <c r="A273" s="275"/>
    </row>
    <row r="274" spans="1:1" x14ac:dyDescent="0.2">
      <c r="A274" s="275"/>
    </row>
    <row r="275" spans="1:1" x14ac:dyDescent="0.2">
      <c r="A275" s="275"/>
    </row>
    <row r="276" spans="1:1" x14ac:dyDescent="0.2">
      <c r="A276" s="275"/>
    </row>
    <row r="277" spans="1:1" x14ac:dyDescent="0.2">
      <c r="A277" s="275"/>
    </row>
    <row r="278" spans="1:1" x14ac:dyDescent="0.2">
      <c r="A278" s="275"/>
    </row>
    <row r="279" spans="1:1" x14ac:dyDescent="0.2">
      <c r="A279" s="275"/>
    </row>
    <row r="280" spans="1:1" x14ac:dyDescent="0.2">
      <c r="A280" s="275"/>
    </row>
    <row r="281" spans="1:1" x14ac:dyDescent="0.2">
      <c r="A281" s="275"/>
    </row>
    <row r="282" spans="1:1" x14ac:dyDescent="0.2">
      <c r="A282" s="275"/>
    </row>
    <row r="283" spans="1:1" x14ac:dyDescent="0.2">
      <c r="A283" s="275"/>
    </row>
    <row r="284" spans="1:1" x14ac:dyDescent="0.2">
      <c r="A284" s="275"/>
    </row>
    <row r="285" spans="1:1" x14ac:dyDescent="0.2">
      <c r="A285" s="275"/>
    </row>
    <row r="286" spans="1:1" x14ac:dyDescent="0.2">
      <c r="A286" s="275"/>
    </row>
    <row r="287" spans="1:1" x14ac:dyDescent="0.2">
      <c r="A287" s="275"/>
    </row>
    <row r="288" spans="1:1" x14ac:dyDescent="0.2">
      <c r="A288" s="275"/>
    </row>
    <row r="289" spans="1:1" x14ac:dyDescent="0.2">
      <c r="A289" s="275"/>
    </row>
    <row r="290" spans="1:1" x14ac:dyDescent="0.2">
      <c r="A290" s="275"/>
    </row>
    <row r="291" spans="1:1" x14ac:dyDescent="0.2">
      <c r="A291" s="275"/>
    </row>
    <row r="292" spans="1:1" x14ac:dyDescent="0.2">
      <c r="A292" s="275"/>
    </row>
    <row r="293" spans="1:1" x14ac:dyDescent="0.2">
      <c r="A293" s="275"/>
    </row>
    <row r="294" spans="1:1" x14ac:dyDescent="0.2">
      <c r="A294" s="275"/>
    </row>
    <row r="295" spans="1:1" x14ac:dyDescent="0.2">
      <c r="A295" s="275"/>
    </row>
    <row r="296" spans="1:1" x14ac:dyDescent="0.2">
      <c r="A296" s="275"/>
    </row>
    <row r="297" spans="1:1" x14ac:dyDescent="0.2">
      <c r="A297" s="275"/>
    </row>
    <row r="298" spans="1:1" x14ac:dyDescent="0.2">
      <c r="A298" s="275"/>
    </row>
    <row r="299" spans="1:1" x14ac:dyDescent="0.2">
      <c r="A299" s="275"/>
    </row>
    <row r="300" spans="1:1" x14ac:dyDescent="0.2">
      <c r="A300" s="275"/>
    </row>
    <row r="301" spans="1:1" x14ac:dyDescent="0.2">
      <c r="A301" s="275"/>
    </row>
    <row r="302" spans="1:1" x14ac:dyDescent="0.2">
      <c r="A302" s="275"/>
    </row>
    <row r="303" spans="1:1" x14ac:dyDescent="0.2">
      <c r="A303" s="275"/>
    </row>
    <row r="304" spans="1:1" x14ac:dyDescent="0.2">
      <c r="A304" s="275"/>
    </row>
    <row r="305" spans="1:1" x14ac:dyDescent="0.2">
      <c r="A305" s="275"/>
    </row>
    <row r="306" spans="1:1" x14ac:dyDescent="0.2">
      <c r="A306" s="275"/>
    </row>
    <row r="307" spans="1:1" x14ac:dyDescent="0.2">
      <c r="A307" s="275"/>
    </row>
    <row r="308" spans="1:1" x14ac:dyDescent="0.2">
      <c r="A308" s="275"/>
    </row>
    <row r="309" spans="1:1" x14ac:dyDescent="0.2">
      <c r="A309" s="275"/>
    </row>
    <row r="310" spans="1:1" x14ac:dyDescent="0.2">
      <c r="A310" s="275"/>
    </row>
    <row r="311" spans="1:1" x14ac:dyDescent="0.2">
      <c r="A311" s="275"/>
    </row>
    <row r="312" spans="1:1" x14ac:dyDescent="0.2">
      <c r="A312" s="275"/>
    </row>
    <row r="313" spans="1:1" x14ac:dyDescent="0.2">
      <c r="A313" s="275"/>
    </row>
    <row r="314" spans="1:1" x14ac:dyDescent="0.2">
      <c r="A314" s="275"/>
    </row>
    <row r="315" spans="1:1" x14ac:dyDescent="0.2">
      <c r="A315" s="275"/>
    </row>
    <row r="316" spans="1:1" x14ac:dyDescent="0.2">
      <c r="A316" s="275"/>
    </row>
    <row r="317" spans="1:1" x14ac:dyDescent="0.2">
      <c r="A317" s="275"/>
    </row>
    <row r="318" spans="1:1" x14ac:dyDescent="0.2">
      <c r="A318" s="275"/>
    </row>
    <row r="319" spans="1:1" x14ac:dyDescent="0.2">
      <c r="A319" s="275"/>
    </row>
    <row r="320" spans="1:1" x14ac:dyDescent="0.2">
      <c r="A320" s="275"/>
    </row>
    <row r="321" spans="1:1" x14ac:dyDescent="0.2">
      <c r="A321" s="275"/>
    </row>
    <row r="322" spans="1:1" x14ac:dyDescent="0.2">
      <c r="A322" s="275"/>
    </row>
    <row r="323" spans="1:1" x14ac:dyDescent="0.2">
      <c r="A323" s="275"/>
    </row>
    <row r="324" spans="1:1" x14ac:dyDescent="0.2">
      <c r="A324" s="275"/>
    </row>
    <row r="325" spans="1:1" x14ac:dyDescent="0.2">
      <c r="A325" s="275"/>
    </row>
    <row r="326" spans="1:1" x14ac:dyDescent="0.2">
      <c r="A326" s="275"/>
    </row>
    <row r="327" spans="1:1" x14ac:dyDescent="0.2">
      <c r="A327" s="275"/>
    </row>
    <row r="328" spans="1:1" x14ac:dyDescent="0.2">
      <c r="A328" s="275"/>
    </row>
    <row r="329" spans="1:1" x14ac:dyDescent="0.2">
      <c r="A329" s="275"/>
    </row>
    <row r="330" spans="1:1" x14ac:dyDescent="0.2">
      <c r="A330" s="275"/>
    </row>
    <row r="331" spans="1:1" x14ac:dyDescent="0.2">
      <c r="A331" s="275"/>
    </row>
    <row r="332" spans="1:1" x14ac:dyDescent="0.2">
      <c r="A332" s="275"/>
    </row>
    <row r="333" spans="1:1" x14ac:dyDescent="0.2">
      <c r="A333" s="275"/>
    </row>
    <row r="334" spans="1:1" x14ac:dyDescent="0.2">
      <c r="A334" s="275"/>
    </row>
    <row r="335" spans="1:1" x14ac:dyDescent="0.2">
      <c r="A335" s="275"/>
    </row>
    <row r="336" spans="1:1" x14ac:dyDescent="0.2">
      <c r="A336" s="275"/>
    </row>
    <row r="337" spans="1:1" x14ac:dyDescent="0.2">
      <c r="A337" s="275"/>
    </row>
    <row r="338" spans="1:1" x14ac:dyDescent="0.2">
      <c r="A338" s="275"/>
    </row>
    <row r="339" spans="1:1" x14ac:dyDescent="0.2">
      <c r="A339" s="275"/>
    </row>
    <row r="340" spans="1:1" x14ac:dyDescent="0.2">
      <c r="A340" s="275"/>
    </row>
    <row r="341" spans="1:1" x14ac:dyDescent="0.2">
      <c r="A341" s="275"/>
    </row>
    <row r="342" spans="1:1" x14ac:dyDescent="0.2">
      <c r="A342" s="275"/>
    </row>
    <row r="343" spans="1:1" x14ac:dyDescent="0.2">
      <c r="A343" s="275"/>
    </row>
    <row r="344" spans="1:1" x14ac:dyDescent="0.2">
      <c r="A344" s="275"/>
    </row>
    <row r="345" spans="1:1" x14ac:dyDescent="0.2">
      <c r="A345" s="275"/>
    </row>
    <row r="346" spans="1:1" x14ac:dyDescent="0.2">
      <c r="A346" s="275"/>
    </row>
    <row r="347" spans="1:1" x14ac:dyDescent="0.2">
      <c r="A347" s="275"/>
    </row>
    <row r="348" spans="1:1" x14ac:dyDescent="0.2">
      <c r="A348" s="275"/>
    </row>
    <row r="349" spans="1:1" x14ac:dyDescent="0.2">
      <c r="A349" s="275"/>
    </row>
    <row r="350" spans="1:1" x14ac:dyDescent="0.2">
      <c r="A350" s="275"/>
    </row>
    <row r="351" spans="1:1" x14ac:dyDescent="0.2">
      <c r="A351" s="275"/>
    </row>
  </sheetData>
  <mergeCells count="11">
    <mergeCell ref="P3:Q3"/>
    <mergeCell ref="D3:E3"/>
    <mergeCell ref="D5:E5"/>
    <mergeCell ref="F3:G3"/>
    <mergeCell ref="F5:G5"/>
    <mergeCell ref="H3:I3"/>
    <mergeCell ref="D6:E6"/>
    <mergeCell ref="F4:G4"/>
    <mergeCell ref="J3:K3"/>
    <mergeCell ref="D4:E4"/>
    <mergeCell ref="L3:M3"/>
  </mergeCell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D45"/>
  <sheetViews>
    <sheetView zoomScaleNormal="100" workbookViewId="0">
      <selection activeCell="F43" sqref="F43"/>
    </sheetView>
  </sheetViews>
  <sheetFormatPr baseColWidth="10" defaultRowHeight="12.75" x14ac:dyDescent="0.2"/>
  <cols>
    <col min="1" max="1" width="27.5703125" style="159" customWidth="1"/>
    <col min="2" max="2" width="17.42578125" style="159" customWidth="1"/>
    <col min="3" max="3" width="13.42578125" style="159" customWidth="1"/>
    <col min="4" max="4" width="15.28515625" style="159" customWidth="1"/>
    <col min="5" max="5" width="12.140625" style="159" customWidth="1"/>
    <col min="6" max="16384" width="11.42578125" style="159"/>
  </cols>
  <sheetData>
    <row r="1" spans="1:4" ht="22.5" customHeight="1" x14ac:dyDescent="0.25">
      <c r="A1" s="608" t="s">
        <v>70</v>
      </c>
      <c r="B1" s="608"/>
      <c r="C1" s="608"/>
      <c r="D1" s="608"/>
    </row>
    <row r="2" spans="1:4" x14ac:dyDescent="0.2">
      <c r="A2" s="3"/>
      <c r="B2" s="3"/>
      <c r="C2" s="3"/>
      <c r="D2" s="3"/>
    </row>
    <row r="3" spans="1:4" ht="13.5" thickBot="1" x14ac:dyDescent="0.25">
      <c r="A3" s="156"/>
      <c r="B3" s="156"/>
      <c r="C3" s="156"/>
      <c r="D3" s="156"/>
    </row>
    <row r="4" spans="1:4" ht="32.25" customHeight="1" thickBot="1" x14ac:dyDescent="0.25">
      <c r="A4" s="160"/>
      <c r="B4" s="161" t="s">
        <v>113</v>
      </c>
      <c r="C4" s="161" t="s">
        <v>114</v>
      </c>
      <c r="D4" s="162" t="s">
        <v>89</v>
      </c>
    </row>
    <row r="5" spans="1:4" ht="13.5" thickBot="1" x14ac:dyDescent="0.25">
      <c r="A5" s="163" t="s">
        <v>115</v>
      </c>
      <c r="B5" s="164"/>
      <c r="C5" s="165" t="s">
        <v>116</v>
      </c>
      <c r="D5" s="166"/>
    </row>
    <row r="6" spans="1:4" x14ac:dyDescent="0.2">
      <c r="A6" s="167"/>
      <c r="B6" s="168">
        <v>0</v>
      </c>
      <c r="C6" s="169">
        <v>1</v>
      </c>
      <c r="D6" s="170">
        <v>0</v>
      </c>
    </row>
    <row r="7" spans="1:4" x14ac:dyDescent="0.2">
      <c r="A7" s="171"/>
      <c r="B7" s="172">
        <v>0</v>
      </c>
      <c r="C7" s="173">
        <v>0</v>
      </c>
      <c r="D7" s="174">
        <f>+B7*C7</f>
        <v>0</v>
      </c>
    </row>
    <row r="8" spans="1:4" x14ac:dyDescent="0.2">
      <c r="A8" s="171"/>
      <c r="B8" s="172">
        <v>0</v>
      </c>
      <c r="C8" s="173">
        <v>0</v>
      </c>
      <c r="D8" s="174">
        <f>+B8*C8</f>
        <v>0</v>
      </c>
    </row>
    <row r="9" spans="1:4" x14ac:dyDescent="0.2">
      <c r="A9" s="175"/>
      <c r="B9" s="172">
        <v>0</v>
      </c>
      <c r="C9" s="173">
        <v>0</v>
      </c>
      <c r="D9" s="174">
        <f>+B9*C9</f>
        <v>0</v>
      </c>
    </row>
    <row r="10" spans="1:4" ht="13.5" thickBot="1" x14ac:dyDescent="0.25">
      <c r="A10" s="176" t="s">
        <v>117</v>
      </c>
      <c r="B10" s="177">
        <v>0</v>
      </c>
      <c r="C10" s="178">
        <v>0</v>
      </c>
      <c r="D10" s="179">
        <f>+B10*C10</f>
        <v>0</v>
      </c>
    </row>
    <row r="11" spans="1:4" ht="13.5" thickBot="1" x14ac:dyDescent="0.25">
      <c r="A11" s="180" t="s">
        <v>118</v>
      </c>
      <c r="B11" s="181">
        <f>SUM(B6:B10)</f>
        <v>0</v>
      </c>
      <c r="C11" s="182"/>
      <c r="D11" s="183">
        <f>SUM(D6:D10)</f>
        <v>0</v>
      </c>
    </row>
    <row r="12" spans="1:4" ht="13.5" thickBot="1" x14ac:dyDescent="0.25">
      <c r="A12" s="184" t="s">
        <v>73</v>
      </c>
      <c r="B12" s="185"/>
      <c r="C12" s="186"/>
      <c r="D12" s="187"/>
    </row>
    <row r="13" spans="1:4" x14ac:dyDescent="0.2">
      <c r="A13" s="188" t="s">
        <v>41</v>
      </c>
      <c r="B13" s="168">
        <v>0</v>
      </c>
      <c r="C13" s="169">
        <v>0</v>
      </c>
      <c r="D13" s="179">
        <f t="shared" ref="D13:D32" si="0">+B13*C13</f>
        <v>0</v>
      </c>
    </row>
    <row r="14" spans="1:4" x14ac:dyDescent="0.2">
      <c r="A14" s="189" t="s">
        <v>42</v>
      </c>
      <c r="B14" s="172">
        <v>0</v>
      </c>
      <c r="C14" s="173">
        <v>0</v>
      </c>
      <c r="D14" s="174">
        <f t="shared" si="0"/>
        <v>0</v>
      </c>
    </row>
    <row r="15" spans="1:4" x14ac:dyDescent="0.2">
      <c r="A15" s="189" t="s">
        <v>43</v>
      </c>
      <c r="B15" s="172">
        <v>0</v>
      </c>
      <c r="C15" s="173">
        <v>0</v>
      </c>
      <c r="D15" s="174">
        <f t="shared" si="0"/>
        <v>0</v>
      </c>
    </row>
    <row r="16" spans="1:4" x14ac:dyDescent="0.2">
      <c r="A16" s="189" t="s">
        <v>45</v>
      </c>
      <c r="B16" s="172">
        <v>0</v>
      </c>
      <c r="C16" s="173">
        <v>0</v>
      </c>
      <c r="D16" s="174">
        <f t="shared" si="0"/>
        <v>0</v>
      </c>
    </row>
    <row r="17" spans="1:4" x14ac:dyDescent="0.2">
      <c r="A17" s="189" t="s">
        <v>47</v>
      </c>
      <c r="B17" s="172">
        <v>0</v>
      </c>
      <c r="C17" s="173">
        <v>0</v>
      </c>
      <c r="D17" s="174">
        <f t="shared" si="0"/>
        <v>0</v>
      </c>
    </row>
    <row r="18" spans="1:4" x14ac:dyDescent="0.2">
      <c r="A18" s="189" t="s">
        <v>48</v>
      </c>
      <c r="B18" s="172">
        <v>0</v>
      </c>
      <c r="C18" s="173">
        <v>0</v>
      </c>
      <c r="D18" s="174">
        <f t="shared" si="0"/>
        <v>0</v>
      </c>
    </row>
    <row r="19" spans="1:4" x14ac:dyDescent="0.2">
      <c r="A19" s="189" t="s">
        <v>49</v>
      </c>
      <c r="B19" s="172">
        <v>0</v>
      </c>
      <c r="C19" s="173">
        <v>0</v>
      </c>
      <c r="D19" s="174">
        <f t="shared" si="0"/>
        <v>0</v>
      </c>
    </row>
    <row r="20" spans="1:4" x14ac:dyDescent="0.2">
      <c r="A20" s="189" t="s">
        <v>50</v>
      </c>
      <c r="B20" s="172">
        <v>0</v>
      </c>
      <c r="C20" s="173">
        <v>0</v>
      </c>
      <c r="D20" s="174">
        <f t="shared" si="0"/>
        <v>0</v>
      </c>
    </row>
    <row r="21" spans="1:4" x14ac:dyDescent="0.2">
      <c r="A21" s="189" t="s">
        <v>53</v>
      </c>
      <c r="B21" s="172">
        <v>0</v>
      </c>
      <c r="C21" s="173">
        <v>0</v>
      </c>
      <c r="D21" s="174">
        <f t="shared" si="0"/>
        <v>0</v>
      </c>
    </row>
    <row r="22" spans="1:4" x14ac:dyDescent="0.2">
      <c r="A22" s="189" t="s">
        <v>54</v>
      </c>
      <c r="B22" s="172">
        <v>0</v>
      </c>
      <c r="C22" s="173">
        <v>0</v>
      </c>
      <c r="D22" s="174">
        <f t="shared" si="0"/>
        <v>0</v>
      </c>
    </row>
    <row r="23" spans="1:4" x14ac:dyDescent="0.2">
      <c r="A23" s="189" t="s">
        <v>55</v>
      </c>
      <c r="B23" s="172">
        <v>0</v>
      </c>
      <c r="C23" s="173">
        <v>0</v>
      </c>
      <c r="D23" s="174">
        <f t="shared" si="0"/>
        <v>0</v>
      </c>
    </row>
    <row r="24" spans="1:4" x14ac:dyDescent="0.2">
      <c r="A24" s="189" t="s">
        <v>56</v>
      </c>
      <c r="B24" s="172">
        <v>0</v>
      </c>
      <c r="C24" s="173">
        <v>0</v>
      </c>
      <c r="D24" s="174">
        <f t="shared" si="0"/>
        <v>0</v>
      </c>
    </row>
    <row r="25" spans="1:4" x14ac:dyDescent="0.2">
      <c r="A25" s="189" t="s">
        <v>59</v>
      </c>
      <c r="B25" s="172">
        <v>0</v>
      </c>
      <c r="C25" s="173">
        <v>0</v>
      </c>
      <c r="D25" s="174">
        <f t="shared" si="0"/>
        <v>0</v>
      </c>
    </row>
    <row r="26" spans="1:4" x14ac:dyDescent="0.2">
      <c r="A26" s="189" t="s">
        <v>61</v>
      </c>
      <c r="B26" s="172">
        <v>0</v>
      </c>
      <c r="C26" s="173">
        <v>0</v>
      </c>
      <c r="D26" s="174">
        <f t="shared" si="0"/>
        <v>0</v>
      </c>
    </row>
    <row r="27" spans="1:4" x14ac:dyDescent="0.2">
      <c r="A27" s="189" t="s">
        <v>62</v>
      </c>
      <c r="B27" s="172">
        <v>0</v>
      </c>
      <c r="C27" s="173">
        <v>0</v>
      </c>
      <c r="D27" s="174">
        <f t="shared" si="0"/>
        <v>0</v>
      </c>
    </row>
    <row r="28" spans="1:4" x14ac:dyDescent="0.2">
      <c r="A28" s="189" t="s">
        <v>63</v>
      </c>
      <c r="B28" s="172">
        <v>0</v>
      </c>
      <c r="C28" s="173">
        <v>0</v>
      </c>
      <c r="D28" s="174">
        <f t="shared" si="0"/>
        <v>0</v>
      </c>
    </row>
    <row r="29" spans="1:4" x14ac:dyDescent="0.2">
      <c r="A29" s="190" t="s">
        <v>64</v>
      </c>
      <c r="B29" s="172">
        <v>0</v>
      </c>
      <c r="C29" s="173">
        <v>0</v>
      </c>
      <c r="D29" s="174">
        <f t="shared" si="0"/>
        <v>0</v>
      </c>
    </row>
    <row r="30" spans="1:4" x14ac:dyDescent="0.2">
      <c r="A30" s="191" t="s">
        <v>65</v>
      </c>
      <c r="B30" s="172">
        <v>0</v>
      </c>
      <c r="C30" s="173">
        <v>0</v>
      </c>
      <c r="D30" s="174">
        <f t="shared" si="0"/>
        <v>0</v>
      </c>
    </row>
    <row r="31" spans="1:4" x14ac:dyDescent="0.2">
      <c r="A31" s="189" t="s">
        <v>68</v>
      </c>
      <c r="B31" s="172">
        <v>0</v>
      </c>
      <c r="C31" s="173">
        <v>0</v>
      </c>
      <c r="D31" s="174">
        <f t="shared" si="0"/>
        <v>0</v>
      </c>
    </row>
    <row r="32" spans="1:4" ht="13.5" thickBot="1" x14ac:dyDescent="0.25">
      <c r="A32" s="192" t="s">
        <v>119</v>
      </c>
      <c r="B32" s="177"/>
      <c r="C32" s="178"/>
      <c r="D32" s="193">
        <f t="shared" si="0"/>
        <v>0</v>
      </c>
    </row>
    <row r="33" spans="1:4" ht="13.5" thickBot="1" x14ac:dyDescent="0.25">
      <c r="A33" s="180" t="s">
        <v>120</v>
      </c>
      <c r="B33" s="181">
        <f>SUM(B13:B32)</f>
        <v>0</v>
      </c>
      <c r="C33" s="181"/>
      <c r="D33" s="181">
        <f>SUM(D13:D32)</f>
        <v>0</v>
      </c>
    </row>
    <row r="34" spans="1:4" x14ac:dyDescent="0.2">
      <c r="A34" s="194"/>
      <c r="B34" s="195"/>
      <c r="C34" s="196"/>
      <c r="D34" s="197"/>
    </row>
    <row r="35" spans="1:4" ht="13.5" thickBot="1" x14ac:dyDescent="0.25">
      <c r="A35" s="198" t="s">
        <v>121</v>
      </c>
      <c r="B35" s="199">
        <f>+B11+B33</f>
        <v>0</v>
      </c>
      <c r="C35" s="200"/>
      <c r="D35" s="201">
        <f>+D11+D33</f>
        <v>0</v>
      </c>
    </row>
    <row r="36" spans="1:4" x14ac:dyDescent="0.2">
      <c r="A36" s="15" t="s">
        <v>84</v>
      </c>
    </row>
    <row r="37" spans="1:4" ht="25.5" customHeight="1" x14ac:dyDescent="0.2">
      <c r="A37" s="609" t="s">
        <v>122</v>
      </c>
      <c r="B37" s="609"/>
      <c r="C37" s="609"/>
      <c r="D37" s="609"/>
    </row>
    <row r="38" spans="1:4" ht="26.25" customHeight="1" x14ac:dyDescent="0.2">
      <c r="A38" s="609" t="s">
        <v>123</v>
      </c>
      <c r="B38" s="609"/>
      <c r="C38" s="609"/>
      <c r="D38" s="609"/>
    </row>
    <row r="39" spans="1:4" ht="27" customHeight="1" x14ac:dyDescent="0.2">
      <c r="A39" s="609" t="s">
        <v>124</v>
      </c>
      <c r="B39" s="609"/>
      <c r="C39" s="609"/>
      <c r="D39" s="609"/>
    </row>
    <row r="40" spans="1:4" x14ac:dyDescent="0.2">
      <c r="A40" s="202"/>
    </row>
    <row r="41" spans="1:4" x14ac:dyDescent="0.2">
      <c r="A41" s="203"/>
    </row>
    <row r="42" spans="1:4" x14ac:dyDescent="0.2">
      <c r="A42" s="203"/>
      <c r="B42" s="204"/>
      <c r="C42" s="204"/>
      <c r="D42" s="204"/>
    </row>
    <row r="43" spans="1:4" x14ac:dyDescent="0.2">
      <c r="A43" s="205"/>
      <c r="B43" s="204"/>
      <c r="C43" s="204"/>
      <c r="D43" s="204"/>
    </row>
    <row r="44" spans="1:4" x14ac:dyDescent="0.2">
      <c r="A44" s="203"/>
      <c r="B44" s="204"/>
      <c r="C44" s="204"/>
      <c r="D44" s="204"/>
    </row>
    <row r="45" spans="1:4" x14ac:dyDescent="0.2">
      <c r="A45" s="206"/>
      <c r="B45" s="207"/>
      <c r="C45" s="207"/>
      <c r="D45" s="207"/>
    </row>
  </sheetData>
  <mergeCells count="4">
    <mergeCell ref="A1:D1"/>
    <mergeCell ref="A37:D37"/>
    <mergeCell ref="A38:D38"/>
    <mergeCell ref="A39:D39"/>
  </mergeCells>
  <printOptions horizontalCentered="1"/>
  <pageMargins left="0.78740157480314965" right="0.78740157480314965" top="0.98425196850393704" bottom="0.98425196850393704" header="0.51181102362204722" footer="0.51181102362204722"/>
  <pageSetup paperSize="9" orientation="portrait" r:id="rId1"/>
  <headerFooter alignWithMargins="0">
    <oddHeader>&amp;C&amp;F&amp;R&amp;A</oddHeader>
    <oddFooter>&amp;L&amp;P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2:N65"/>
  <sheetViews>
    <sheetView topLeftCell="A31" zoomScaleNormal="100" workbookViewId="0">
      <selection activeCell="F77" sqref="F77"/>
    </sheetView>
  </sheetViews>
  <sheetFormatPr baseColWidth="10" defaultRowHeight="12.75" x14ac:dyDescent="0.2"/>
  <cols>
    <col min="1" max="1" width="36" style="10" customWidth="1"/>
    <col min="2" max="2" width="20.42578125" style="10" customWidth="1"/>
    <col min="3" max="4" width="11.42578125" style="10"/>
    <col min="5" max="5" width="16.28515625" style="10" customWidth="1"/>
    <col min="6" max="6" width="16" style="10" customWidth="1"/>
    <col min="7" max="7" width="13" style="10" bestFit="1" customWidth="1"/>
    <col min="8" max="8" width="14.5703125" style="10" customWidth="1"/>
    <col min="9" max="9" width="15.7109375" style="10" customWidth="1"/>
    <col min="10" max="10" width="17.7109375" style="10" bestFit="1" customWidth="1"/>
    <col min="11" max="11" width="20.140625" style="10" customWidth="1"/>
    <col min="12" max="12" width="11.42578125" style="10"/>
  </cols>
  <sheetData>
    <row r="2" spans="1:14" x14ac:dyDescent="0.2">
      <c r="B2" s="209" t="s">
        <v>125</v>
      </c>
      <c r="C2" s="209">
        <v>38</v>
      </c>
      <c r="D2" s="218" t="s">
        <v>126</v>
      </c>
    </row>
    <row r="3" spans="1:14" x14ac:dyDescent="0.2">
      <c r="B3" s="209" t="s">
        <v>127</v>
      </c>
      <c r="C3" s="222">
        <v>12</v>
      </c>
    </row>
    <row r="4" spans="1:14" x14ac:dyDescent="0.2">
      <c r="B4" s="224"/>
      <c r="C4" s="224"/>
    </row>
    <row r="5" spans="1:14" ht="13.5" thickBot="1" x14ac:dyDescent="0.25">
      <c r="A5" s="237" t="s">
        <v>128</v>
      </c>
    </row>
    <row r="6" spans="1:14" s="11" customFormat="1" ht="51.75" thickBot="1" x14ac:dyDescent="0.25">
      <c r="A6" s="266" t="s">
        <v>204</v>
      </c>
      <c r="B6" s="210" t="s">
        <v>5</v>
      </c>
      <c r="C6" s="211" t="s">
        <v>4</v>
      </c>
      <c r="D6" s="211" t="s">
        <v>129</v>
      </c>
      <c r="E6" s="212" t="s">
        <v>130</v>
      </c>
      <c r="F6" s="212" t="s">
        <v>238</v>
      </c>
      <c r="G6" s="212" t="s">
        <v>239</v>
      </c>
      <c r="H6" s="212" t="s">
        <v>240</v>
      </c>
      <c r="I6" s="212" t="s">
        <v>206</v>
      </c>
      <c r="J6" s="213" t="s">
        <v>235</v>
      </c>
      <c r="K6" s="303"/>
      <c r="L6" s="214"/>
      <c r="M6" s="301"/>
      <c r="N6" s="302"/>
    </row>
    <row r="7" spans="1:14" x14ac:dyDescent="0.2">
      <c r="A7" s="282" t="str">
        <f>+Gehälter!C14</f>
        <v>MUSTER MA-2</v>
      </c>
      <c r="B7" s="282" t="str">
        <f>+Gehälter!D14</f>
        <v>Berater_in</v>
      </c>
      <c r="C7" s="285">
        <f>+Gehälter!K14</f>
        <v>15</v>
      </c>
      <c r="D7" s="215">
        <v>12</v>
      </c>
      <c r="E7" s="286">
        <f t="shared" ref="E7:E12" si="0">+C7/5*210*D7/12</f>
        <v>630</v>
      </c>
      <c r="F7" s="287">
        <v>400</v>
      </c>
      <c r="G7" s="287">
        <v>130</v>
      </c>
      <c r="H7" s="287">
        <v>100</v>
      </c>
      <c r="I7" s="288">
        <f t="shared" ref="I7:I12" si="1">SUM(F7:H7)</f>
        <v>630</v>
      </c>
      <c r="J7" s="217">
        <f>+IF(I7=0,"",(F7/I7))</f>
        <v>0.63</v>
      </c>
      <c r="K7" s="303"/>
      <c r="M7" s="303"/>
      <c r="N7" s="304"/>
    </row>
    <row r="8" spans="1:14" x14ac:dyDescent="0.2">
      <c r="A8" s="209" t="s">
        <v>131</v>
      </c>
      <c r="B8" s="282"/>
      <c r="C8" s="216"/>
      <c r="D8" s="209"/>
      <c r="E8" s="286">
        <f t="shared" si="0"/>
        <v>0</v>
      </c>
      <c r="F8" s="222"/>
      <c r="G8" s="287"/>
      <c r="H8" s="222"/>
      <c r="I8" s="231">
        <f t="shared" si="1"/>
        <v>0</v>
      </c>
      <c r="J8" s="217" t="str">
        <f t="shared" ref="J8:J24" si="2">+IF(I8=0,"",(F8/I8))</f>
        <v/>
      </c>
      <c r="K8" s="303"/>
      <c r="M8" s="303"/>
      <c r="N8" s="304"/>
    </row>
    <row r="9" spans="1:14" x14ac:dyDescent="0.2">
      <c r="A9" s="209" t="s">
        <v>132</v>
      </c>
      <c r="B9" s="282"/>
      <c r="C9" s="216"/>
      <c r="D9" s="209"/>
      <c r="E9" s="286">
        <f t="shared" si="0"/>
        <v>0</v>
      </c>
      <c r="F9" s="222"/>
      <c r="G9" s="287"/>
      <c r="H9" s="222"/>
      <c r="I9" s="222">
        <f t="shared" si="1"/>
        <v>0</v>
      </c>
      <c r="J9" s="217" t="str">
        <f t="shared" si="2"/>
        <v/>
      </c>
      <c r="K9" s="303"/>
      <c r="M9" s="303"/>
      <c r="N9" s="304"/>
    </row>
    <row r="10" spans="1:14" x14ac:dyDescent="0.2">
      <c r="A10" s="209" t="s">
        <v>133</v>
      </c>
      <c r="B10" s="209"/>
      <c r="C10" s="216"/>
      <c r="D10" s="209"/>
      <c r="E10" s="286">
        <f t="shared" si="0"/>
        <v>0</v>
      </c>
      <c r="F10" s="222"/>
      <c r="G10" s="287"/>
      <c r="H10" s="222"/>
      <c r="I10" s="222">
        <f t="shared" si="1"/>
        <v>0</v>
      </c>
      <c r="J10" s="217" t="str">
        <f t="shared" si="2"/>
        <v/>
      </c>
      <c r="K10" s="303"/>
      <c r="M10" s="303"/>
      <c r="N10" s="304"/>
    </row>
    <row r="11" spans="1:14" x14ac:dyDescent="0.2">
      <c r="A11" s="209" t="s">
        <v>134</v>
      </c>
      <c r="B11" s="209"/>
      <c r="C11" s="216"/>
      <c r="D11" s="209"/>
      <c r="E11" s="286">
        <f t="shared" si="0"/>
        <v>0</v>
      </c>
      <c r="F11" s="222"/>
      <c r="G11" s="287"/>
      <c r="H11" s="222"/>
      <c r="I11" s="222">
        <f t="shared" si="1"/>
        <v>0</v>
      </c>
      <c r="J11" s="217" t="str">
        <f t="shared" si="2"/>
        <v/>
      </c>
      <c r="K11" s="218"/>
      <c r="M11" s="303"/>
      <c r="N11" s="304"/>
    </row>
    <row r="12" spans="1:14" x14ac:dyDescent="0.2">
      <c r="A12" s="209"/>
      <c r="B12" s="209"/>
      <c r="C12" s="216"/>
      <c r="D12" s="209"/>
      <c r="E12" s="286">
        <f t="shared" si="0"/>
        <v>0</v>
      </c>
      <c r="F12" s="222"/>
      <c r="G12" s="287"/>
      <c r="H12" s="222"/>
      <c r="I12" s="222">
        <f t="shared" si="1"/>
        <v>0</v>
      </c>
      <c r="J12" s="217" t="str">
        <f t="shared" si="2"/>
        <v/>
      </c>
      <c r="K12" s="218"/>
      <c r="M12" s="303"/>
      <c r="N12" s="304"/>
    </row>
    <row r="13" spans="1:14" x14ac:dyDescent="0.2">
      <c r="A13" s="209"/>
      <c r="B13" s="209"/>
      <c r="C13" s="216"/>
      <c r="D13" s="209"/>
      <c r="E13" s="286"/>
      <c r="F13" s="222"/>
      <c r="G13" s="222"/>
      <c r="H13" s="222"/>
      <c r="I13" s="222"/>
      <c r="J13" s="217" t="str">
        <f t="shared" si="2"/>
        <v/>
      </c>
      <c r="K13" s="218"/>
      <c r="M13" s="303"/>
      <c r="N13" s="304"/>
    </row>
    <row r="14" spans="1:14" x14ac:dyDescent="0.2">
      <c r="A14" s="209"/>
      <c r="B14" s="209"/>
      <c r="C14" s="216"/>
      <c r="D14" s="209"/>
      <c r="E14" s="286"/>
      <c r="F14" s="222"/>
      <c r="G14" s="222"/>
      <c r="H14" s="222"/>
      <c r="I14" s="222"/>
      <c r="J14" s="217" t="str">
        <f t="shared" si="2"/>
        <v/>
      </c>
      <c r="K14" s="218"/>
      <c r="M14" s="10"/>
    </row>
    <row r="15" spans="1:14" x14ac:dyDescent="0.2">
      <c r="A15" s="209"/>
      <c r="B15" s="209"/>
      <c r="C15" s="216"/>
      <c r="D15" s="209"/>
      <c r="E15" s="286"/>
      <c r="F15" s="222"/>
      <c r="G15" s="222"/>
      <c r="H15" s="222"/>
      <c r="I15" s="222"/>
      <c r="J15" s="217" t="str">
        <f t="shared" si="2"/>
        <v/>
      </c>
      <c r="K15" s="218"/>
      <c r="M15" s="10"/>
    </row>
    <row r="16" spans="1:14" x14ac:dyDescent="0.2">
      <c r="A16" s="209"/>
      <c r="B16" s="209"/>
      <c r="C16" s="216"/>
      <c r="D16" s="209"/>
      <c r="E16" s="286"/>
      <c r="F16" s="222"/>
      <c r="G16" s="222"/>
      <c r="H16" s="222"/>
      <c r="I16" s="222"/>
      <c r="J16" s="217" t="str">
        <f t="shared" si="2"/>
        <v/>
      </c>
      <c r="K16" s="218"/>
      <c r="M16" s="10"/>
    </row>
    <row r="17" spans="1:13" x14ac:dyDescent="0.2">
      <c r="A17" s="209"/>
      <c r="B17" s="209"/>
      <c r="C17" s="216"/>
      <c r="D17" s="209"/>
      <c r="E17" s="286"/>
      <c r="F17" s="222"/>
      <c r="G17" s="222"/>
      <c r="H17" s="222"/>
      <c r="I17" s="222"/>
      <c r="J17" s="217" t="str">
        <f t="shared" si="2"/>
        <v/>
      </c>
      <c r="K17" s="218"/>
      <c r="M17" s="10"/>
    </row>
    <row r="18" spans="1:13" x14ac:dyDescent="0.2">
      <c r="A18" s="209"/>
      <c r="B18" s="209"/>
      <c r="C18" s="216"/>
      <c r="D18" s="209"/>
      <c r="E18" s="286"/>
      <c r="F18" s="222"/>
      <c r="G18" s="222"/>
      <c r="H18" s="222"/>
      <c r="I18" s="222"/>
      <c r="J18" s="217" t="str">
        <f t="shared" si="2"/>
        <v/>
      </c>
      <c r="K18" s="218"/>
      <c r="M18" s="10"/>
    </row>
    <row r="19" spans="1:13" x14ac:dyDescent="0.2">
      <c r="A19" s="209"/>
      <c r="B19" s="209"/>
      <c r="C19" s="216"/>
      <c r="D19" s="209"/>
      <c r="E19" s="286"/>
      <c r="F19" s="222"/>
      <c r="G19" s="222"/>
      <c r="H19" s="222"/>
      <c r="I19" s="222"/>
      <c r="J19" s="217" t="str">
        <f t="shared" si="2"/>
        <v/>
      </c>
      <c r="K19" s="218"/>
      <c r="M19" s="10"/>
    </row>
    <row r="20" spans="1:13" x14ac:dyDescent="0.2">
      <c r="A20" s="209"/>
      <c r="B20" s="209"/>
      <c r="C20" s="216"/>
      <c r="D20" s="209"/>
      <c r="E20" s="286"/>
      <c r="F20" s="222"/>
      <c r="G20" s="222"/>
      <c r="H20" s="222"/>
      <c r="I20" s="222"/>
      <c r="J20" s="217" t="str">
        <f t="shared" si="2"/>
        <v/>
      </c>
      <c r="K20" s="218"/>
      <c r="M20" s="10"/>
    </row>
    <row r="21" spans="1:13" x14ac:dyDescent="0.2">
      <c r="A21" s="209"/>
      <c r="B21" s="209"/>
      <c r="C21" s="216"/>
      <c r="D21" s="209"/>
      <c r="E21" s="289"/>
      <c r="F21" s="222"/>
      <c r="G21" s="222"/>
      <c r="H21" s="222"/>
      <c r="I21" s="222"/>
      <c r="J21" s="217" t="str">
        <f t="shared" si="2"/>
        <v/>
      </c>
      <c r="M21" s="10"/>
    </row>
    <row r="22" spans="1:13" x14ac:dyDescent="0.2">
      <c r="A22" s="209"/>
      <c r="B22" s="209"/>
      <c r="C22" s="216"/>
      <c r="D22" s="209"/>
      <c r="E22" s="289"/>
      <c r="F22" s="222"/>
      <c r="G22" s="222"/>
      <c r="H22" s="222"/>
      <c r="I22" s="222"/>
      <c r="J22" s="217" t="str">
        <f t="shared" si="2"/>
        <v/>
      </c>
      <c r="M22" s="10"/>
    </row>
    <row r="23" spans="1:13" x14ac:dyDescent="0.2">
      <c r="A23" s="209"/>
      <c r="B23" s="209"/>
      <c r="C23" s="216"/>
      <c r="D23" s="209"/>
      <c r="E23" s="289"/>
      <c r="F23" s="222"/>
      <c r="G23" s="222"/>
      <c r="H23" s="222"/>
      <c r="I23" s="222"/>
      <c r="J23" s="217" t="str">
        <f t="shared" si="2"/>
        <v/>
      </c>
      <c r="M23" s="10"/>
    </row>
    <row r="24" spans="1:13" x14ac:dyDescent="0.2">
      <c r="B24" s="209"/>
      <c r="C24" s="216"/>
      <c r="D24" s="209"/>
      <c r="E24" s="289"/>
      <c r="F24" s="222"/>
      <c r="G24" s="222"/>
      <c r="H24" s="222"/>
      <c r="I24" s="222"/>
      <c r="J24" s="217" t="str">
        <f t="shared" si="2"/>
        <v/>
      </c>
      <c r="M24" s="10"/>
    </row>
    <row r="25" spans="1:13" x14ac:dyDescent="0.2">
      <c r="A25" s="219" t="s">
        <v>135</v>
      </c>
      <c r="B25" s="219">
        <f>COUNTA($A$7:$A$24)-SUMPRODUCT((COUNTIF($A$7:$A$24,$A$7:$A$24)=2)/2)</f>
        <v>5</v>
      </c>
      <c r="C25" s="219"/>
      <c r="D25" s="219"/>
      <c r="E25" s="290">
        <f t="shared" ref="E25:I25" si="3">SUM(E7:E24)</f>
        <v>630</v>
      </c>
      <c r="F25" s="290">
        <f t="shared" si="3"/>
        <v>400</v>
      </c>
      <c r="G25" s="290">
        <f t="shared" si="3"/>
        <v>130</v>
      </c>
      <c r="H25" s="290">
        <f t="shared" si="3"/>
        <v>100</v>
      </c>
      <c r="I25" s="290">
        <f t="shared" si="3"/>
        <v>630</v>
      </c>
      <c r="J25" s="300">
        <f>+IF(I25=0,"",(F25)/I25)</f>
        <v>0.63</v>
      </c>
      <c r="M25" s="10"/>
    </row>
    <row r="26" spans="1:13" x14ac:dyDescent="0.2">
      <c r="A26" s="219" t="s">
        <v>136</v>
      </c>
      <c r="B26" s="219"/>
      <c r="C26" s="219"/>
      <c r="D26" s="219"/>
      <c r="E26" s="290"/>
      <c r="F26" s="220">
        <f>+IF(F25=0,"",F25/$I$25)</f>
        <v>0.63</v>
      </c>
      <c r="G26" s="220">
        <f>+IF(G25=0,"",G25/$I$25)</f>
        <v>0.21</v>
      </c>
      <c r="H26" s="220">
        <f>+IF(H25=0,"",H25/$I$25)</f>
        <v>0.16</v>
      </c>
      <c r="I26" s="220">
        <f>+IF(I25=0,"",I25/$I$25)</f>
        <v>1</v>
      </c>
      <c r="J26" s="291"/>
      <c r="M26" s="10"/>
    </row>
    <row r="27" spans="1:13" x14ac:dyDescent="0.2">
      <c r="A27" s="219" t="s">
        <v>137</v>
      </c>
      <c r="B27" s="209"/>
      <c r="C27" s="209"/>
      <c r="D27" s="221"/>
      <c r="E27" s="297">
        <f>+IF(E25=0,0,E25/(210*$C$2/5)*(12/$C$3))</f>
        <v>0.39</v>
      </c>
      <c r="F27" s="297">
        <f>+IF(F25=0,0,F25/(210*$C$2/5)*(12/$C$3))</f>
        <v>0.25</v>
      </c>
      <c r="G27" s="222"/>
      <c r="H27" s="222"/>
      <c r="I27" s="222"/>
      <c r="J27" s="222"/>
      <c r="M27" s="10"/>
    </row>
    <row r="28" spans="1:13" x14ac:dyDescent="0.2">
      <c r="A28" s="223"/>
      <c r="B28" s="224"/>
      <c r="C28" s="224"/>
      <c r="D28" s="225"/>
      <c r="E28" s="225"/>
      <c r="F28" s="225"/>
      <c r="G28" s="225"/>
      <c r="H28" s="225"/>
      <c r="I28" s="226"/>
      <c r="J28" s="226"/>
      <c r="M28" s="10"/>
    </row>
    <row r="29" spans="1:13" ht="13.5" thickBot="1" x14ac:dyDescent="0.25">
      <c r="A29" s="223" t="s">
        <v>138</v>
      </c>
      <c r="B29" s="224"/>
      <c r="C29" s="224"/>
      <c r="D29" s="225"/>
      <c r="E29" s="225"/>
      <c r="F29" s="225"/>
      <c r="G29" s="225"/>
      <c r="H29" s="225"/>
      <c r="I29" s="226"/>
      <c r="J29" s="226"/>
      <c r="M29" s="10"/>
    </row>
    <row r="30" spans="1:13" ht="39" thickBot="1" x14ac:dyDescent="0.25">
      <c r="A30" s="266" t="s">
        <v>204</v>
      </c>
      <c r="B30" s="210" t="s">
        <v>5</v>
      </c>
      <c r="C30" s="211" t="s">
        <v>4</v>
      </c>
      <c r="D30" s="211" t="s">
        <v>129</v>
      </c>
      <c r="E30" s="212" t="s">
        <v>130</v>
      </c>
    </row>
    <row r="31" spans="1:13" x14ac:dyDescent="0.2">
      <c r="A31" s="215" t="str">
        <f>+Gehälter!C2</f>
        <v>MUSTER MA-1</v>
      </c>
      <c r="B31" s="282" t="str">
        <f>+Gehälter!D2</f>
        <v>Teamleitung</v>
      </c>
      <c r="C31" s="216">
        <f>+Gehälter!K2</f>
        <v>30</v>
      </c>
      <c r="D31" s="215">
        <v>5</v>
      </c>
      <c r="E31" s="286">
        <f t="shared" ref="E31:E32" si="4">+C31/5*210*D31/12</f>
        <v>525</v>
      </c>
    </row>
    <row r="32" spans="1:13" x14ac:dyDescent="0.2">
      <c r="A32" s="215" t="str">
        <f>+Gehälter!C3</f>
        <v>MUSTER MA-1</v>
      </c>
      <c r="B32" s="282" t="str">
        <f>+Gehälter!D3</f>
        <v>Teamleitung</v>
      </c>
      <c r="C32" s="285">
        <f>+Gehälter!K7</f>
        <v>20</v>
      </c>
      <c r="D32" s="215">
        <v>7</v>
      </c>
      <c r="E32" s="286">
        <f t="shared" si="4"/>
        <v>490</v>
      </c>
    </row>
    <row r="33" spans="1:14" x14ac:dyDescent="0.2">
      <c r="A33" s="209" t="str">
        <f>+Gehälter!C23</f>
        <v>NN</v>
      </c>
      <c r="B33" s="282" t="str">
        <f>+Gehälter!D23</f>
        <v>Admin</v>
      </c>
      <c r="C33" s="284">
        <f>+Gehälter!J23</f>
        <v>15</v>
      </c>
      <c r="D33" s="209">
        <v>5</v>
      </c>
      <c r="E33" s="306">
        <f>+C33/5*210*D33/12</f>
        <v>263</v>
      </c>
    </row>
    <row r="34" spans="1:14" x14ac:dyDescent="0.2">
      <c r="A34" s="209"/>
      <c r="B34" s="282"/>
      <c r="C34" s="216"/>
      <c r="D34" s="209"/>
      <c r="E34" s="286"/>
    </row>
    <row r="35" spans="1:14" x14ac:dyDescent="0.2">
      <c r="A35" s="209"/>
      <c r="B35" s="282"/>
      <c r="C35" s="216"/>
      <c r="D35" s="209"/>
      <c r="E35" s="286"/>
    </row>
    <row r="36" spans="1:14" x14ac:dyDescent="0.2">
      <c r="A36" s="209"/>
      <c r="B36" s="282"/>
      <c r="C36" s="216"/>
      <c r="D36" s="209"/>
      <c r="E36" s="286"/>
    </row>
    <row r="37" spans="1:14" x14ac:dyDescent="0.2">
      <c r="A37" s="209"/>
      <c r="B37" s="282"/>
      <c r="C37" s="216"/>
      <c r="D37" s="209"/>
      <c r="E37" s="286"/>
    </row>
    <row r="38" spans="1:14" x14ac:dyDescent="0.2">
      <c r="A38" s="219" t="s">
        <v>139</v>
      </c>
      <c r="B38" s="219"/>
      <c r="C38" s="219"/>
      <c r="D38" s="219"/>
      <c r="E38" s="305">
        <f>SUM(E31:E37)</f>
        <v>1278</v>
      </c>
      <c r="F38" s="303"/>
      <c r="G38" s="303"/>
    </row>
    <row r="39" spans="1:14" x14ac:dyDescent="0.2">
      <c r="A39" s="219" t="s">
        <v>140</v>
      </c>
      <c r="B39" s="209"/>
      <c r="C39" s="209"/>
      <c r="D39" s="221"/>
      <c r="E39" s="297">
        <f>+IF(E38=0,0,E38/(210*$C$2/5)*(12/$C$3))</f>
        <v>0.8</v>
      </c>
    </row>
    <row r="40" spans="1:14" x14ac:dyDescent="0.2">
      <c r="A40" s="223"/>
      <c r="B40" s="224"/>
      <c r="C40" s="224"/>
      <c r="D40" s="225"/>
      <c r="E40" s="293"/>
    </row>
    <row r="41" spans="1:14" x14ac:dyDescent="0.2">
      <c r="A41" s="219" t="s">
        <v>141</v>
      </c>
      <c r="B41" s="209"/>
      <c r="C41" s="209"/>
      <c r="D41" s="221"/>
      <c r="E41" s="292">
        <f>+E27+E39</f>
        <v>1.19</v>
      </c>
    </row>
    <row r="42" spans="1:14" x14ac:dyDescent="0.2">
      <c r="A42" s="219" t="s">
        <v>142</v>
      </c>
      <c r="B42" s="209"/>
      <c r="C42" s="209"/>
      <c r="D42" s="221"/>
      <c r="E42" s="298">
        <f>+E25+E38</f>
        <v>1908</v>
      </c>
    </row>
    <row r="43" spans="1:14" x14ac:dyDescent="0.2">
      <c r="A43" s="223"/>
      <c r="B43" s="224"/>
      <c r="C43" s="224"/>
      <c r="D43" s="225"/>
      <c r="E43" s="293"/>
    </row>
    <row r="44" spans="1:14" x14ac:dyDescent="0.2">
      <c r="A44" s="227" t="s">
        <v>205</v>
      </c>
      <c r="B44" s="226"/>
      <c r="C44" s="226"/>
      <c r="D44" s="226"/>
      <c r="E44" s="294"/>
      <c r="F44" s="295"/>
      <c r="G44" s="226"/>
      <c r="H44" s="226"/>
      <c r="I44" s="226"/>
      <c r="J44" s="226"/>
      <c r="K44" s="226"/>
      <c r="M44" s="10"/>
      <c r="N44" s="10"/>
    </row>
    <row r="45" spans="1:14" x14ac:dyDescent="0.2">
      <c r="A45" s="228" t="s">
        <v>143</v>
      </c>
      <c r="B45" s="231"/>
      <c r="C45" s="299"/>
      <c r="D45" s="226"/>
      <c r="E45" s="294"/>
      <c r="F45" s="294"/>
      <c r="G45" s="229"/>
      <c r="H45" s="229"/>
      <c r="I45" s="229"/>
      <c r="J45" s="226"/>
      <c r="K45" s="226"/>
      <c r="M45" s="10"/>
      <c r="N45" s="10"/>
    </row>
    <row r="46" spans="1:14" x14ac:dyDescent="0.2">
      <c r="A46" s="228" t="s">
        <v>144</v>
      </c>
      <c r="B46" s="231"/>
      <c r="C46" s="226"/>
      <c r="D46" s="226"/>
      <c r="E46" s="294"/>
      <c r="F46" s="294"/>
      <c r="G46" s="229"/>
      <c r="H46" s="229"/>
      <c r="I46" s="229"/>
      <c r="J46" s="226"/>
      <c r="K46" s="226"/>
      <c r="M46" s="10"/>
      <c r="N46" s="10"/>
    </row>
    <row r="47" spans="1:14" ht="25.5" x14ac:dyDescent="0.2">
      <c r="A47" s="228" t="s">
        <v>145</v>
      </c>
      <c r="B47" s="222"/>
      <c r="C47" s="226"/>
      <c r="D47" s="226"/>
      <c r="E47" s="226"/>
      <c r="F47" s="226"/>
      <c r="G47" s="226"/>
      <c r="H47" s="226"/>
      <c r="I47" s="226"/>
      <c r="J47" s="226"/>
      <c r="K47" s="226"/>
      <c r="M47" s="10"/>
      <c r="N47" s="10"/>
    </row>
    <row r="48" spans="1:14" ht="17.25" customHeight="1" x14ac:dyDescent="0.2">
      <c r="A48" s="228" t="s">
        <v>146</v>
      </c>
      <c r="B48" s="231">
        <f>+B45*B47</f>
        <v>0</v>
      </c>
      <c r="C48" s="226"/>
      <c r="D48" s="226"/>
      <c r="F48" s="226"/>
      <c r="G48" s="226"/>
      <c r="H48" s="226"/>
      <c r="I48" s="226"/>
      <c r="J48" s="226"/>
      <c r="K48" s="226"/>
      <c r="M48" s="10"/>
      <c r="N48" s="10"/>
    </row>
    <row r="49" spans="1:14" ht="27" customHeight="1" x14ac:dyDescent="0.2">
      <c r="A49" s="231" t="s">
        <v>147</v>
      </c>
      <c r="B49" s="231"/>
      <c r="C49" s="218" t="s">
        <v>148</v>
      </c>
      <c r="D49" s="226"/>
      <c r="E49" s="226"/>
      <c r="F49" s="226"/>
      <c r="G49" s="230"/>
      <c r="H49" s="226"/>
      <c r="I49" s="226"/>
      <c r="J49" s="226"/>
      <c r="K49" s="226"/>
      <c r="M49" s="10"/>
      <c r="N49" s="10"/>
    </row>
    <row r="50" spans="1:14" x14ac:dyDescent="0.2">
      <c r="A50" s="232" t="s">
        <v>149</v>
      </c>
      <c r="B50" s="231"/>
      <c r="M50" s="10"/>
      <c r="N50" s="10"/>
    </row>
    <row r="51" spans="1:14" x14ac:dyDescent="0.2">
      <c r="A51" s="232" t="s">
        <v>150</v>
      </c>
      <c r="B51" s="231"/>
      <c r="M51" s="10"/>
      <c r="N51" s="10"/>
    </row>
    <row r="52" spans="1:14" x14ac:dyDescent="0.2">
      <c r="A52" s="232" t="s">
        <v>151</v>
      </c>
      <c r="B52" s="231">
        <f>+B48+B49+B50+B51</f>
        <v>0</v>
      </c>
      <c r="M52" s="10"/>
      <c r="N52" s="10"/>
    </row>
    <row r="53" spans="1:14" ht="25.5" x14ac:dyDescent="0.2">
      <c r="A53" s="232" t="s">
        <v>152</v>
      </c>
      <c r="B53" s="231">
        <f>+IF(B52="","",F25-B52)</f>
        <v>400</v>
      </c>
      <c r="M53" s="10"/>
      <c r="N53" s="10"/>
    </row>
    <row r="54" spans="1:14" x14ac:dyDescent="0.2">
      <c r="A54" s="233"/>
      <c r="B54" s="283"/>
      <c r="C54" s="234"/>
      <c r="M54" s="10"/>
      <c r="N54" s="10"/>
    </row>
    <row r="55" spans="1:14" x14ac:dyDescent="0.2">
      <c r="A55" s="235" t="s">
        <v>153</v>
      </c>
      <c r="M55" s="10"/>
      <c r="N55" s="10"/>
    </row>
    <row r="56" spans="1:14" x14ac:dyDescent="0.2">
      <c r="A56" s="235"/>
      <c r="M56" s="10"/>
      <c r="N56" s="10"/>
    </row>
    <row r="57" spans="1:14" x14ac:dyDescent="0.2">
      <c r="A57" s="296" t="s">
        <v>266</v>
      </c>
      <c r="M57" s="10"/>
      <c r="N57" s="10"/>
    </row>
    <row r="58" spans="1:14" x14ac:dyDescent="0.2">
      <c r="A58" s="236"/>
      <c r="M58" s="10"/>
      <c r="N58" s="10"/>
    </row>
    <row r="59" spans="1:14" x14ac:dyDescent="0.2">
      <c r="A59" s="218" t="s">
        <v>154</v>
      </c>
      <c r="M59" s="10"/>
      <c r="N59" s="10"/>
    </row>
    <row r="60" spans="1:14" x14ac:dyDescent="0.2">
      <c r="A60" s="218" t="s">
        <v>155</v>
      </c>
      <c r="M60" s="10"/>
      <c r="N60" s="10"/>
    </row>
    <row r="61" spans="1:14" x14ac:dyDescent="0.2">
      <c r="A61" s="218"/>
      <c r="M61" s="10"/>
      <c r="N61" s="10"/>
    </row>
    <row r="62" spans="1:14" x14ac:dyDescent="0.2">
      <c r="A62" s="237" t="s">
        <v>237</v>
      </c>
      <c r="M62" s="10"/>
      <c r="N62" s="10"/>
    </row>
    <row r="63" spans="1:14" x14ac:dyDescent="0.2">
      <c r="A63" s="218"/>
      <c r="B63" s="218"/>
      <c r="M63" s="10"/>
      <c r="N63" s="10"/>
    </row>
    <row r="64" spans="1:14" x14ac:dyDescent="0.2">
      <c r="A64" s="238" t="s">
        <v>156</v>
      </c>
      <c r="B64" s="238"/>
      <c r="C64" s="238"/>
      <c r="D64" s="238"/>
      <c r="E64" s="238"/>
      <c r="M64" s="10"/>
      <c r="N64" s="10"/>
    </row>
    <row r="65" spans="1:1" x14ac:dyDescent="0.2">
      <c r="A65" s="218"/>
    </row>
  </sheetData>
  <pageMargins left="0.70866141732283472" right="0.70866141732283472" top="0.78740157480314965" bottom="0.78740157480314965" header="0.31496062992125984" footer="0.31496062992125984"/>
  <pageSetup paperSize="9" scale="50" orientation="landscape" horizontalDpi="300" verticalDpi="300"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2:C31"/>
  <sheetViews>
    <sheetView topLeftCell="A10" zoomScaleNormal="100" workbookViewId="0">
      <selection activeCell="C6" sqref="C6"/>
    </sheetView>
  </sheetViews>
  <sheetFormatPr baseColWidth="10" defaultRowHeight="12.75" x14ac:dyDescent="0.2"/>
  <cols>
    <col min="1" max="1" width="33" customWidth="1"/>
    <col min="2" max="2" width="16.42578125" customWidth="1"/>
  </cols>
  <sheetData>
    <row r="2" spans="1:3" x14ac:dyDescent="0.2">
      <c r="A2" s="239"/>
      <c r="B2" s="239"/>
      <c r="C2" s="240" t="s">
        <v>136</v>
      </c>
    </row>
    <row r="3" spans="1:3" x14ac:dyDescent="0.2">
      <c r="A3" s="239" t="s">
        <v>127</v>
      </c>
      <c r="B3" s="239">
        <f>+Leistungsangebot!C3</f>
        <v>12</v>
      </c>
      <c r="C3" s="239"/>
    </row>
    <row r="4" spans="1:3" x14ac:dyDescent="0.2">
      <c r="A4" s="239"/>
      <c r="B4" s="239"/>
      <c r="C4" s="239"/>
    </row>
    <row r="5" spans="1:3" x14ac:dyDescent="0.2">
      <c r="A5" s="239" t="s">
        <v>157</v>
      </c>
      <c r="B5" s="241">
        <f>+Plankalkulation!H70</f>
        <v>65744.960000000006</v>
      </c>
      <c r="C5" s="239"/>
    </row>
    <row r="6" spans="1:3" x14ac:dyDescent="0.2">
      <c r="A6" s="239" t="s">
        <v>90</v>
      </c>
      <c r="B6" s="241">
        <f>+Plankalkulation!H8</f>
        <v>65744.960000000006</v>
      </c>
      <c r="C6" s="242">
        <f>+IF(B6=0,"",B6/$B$5)</f>
        <v>1</v>
      </c>
    </row>
    <row r="7" spans="1:3" x14ac:dyDescent="0.2">
      <c r="A7" s="239" t="s">
        <v>158</v>
      </c>
      <c r="B7" s="241">
        <f>+Plankalkulation!H17</f>
        <v>0</v>
      </c>
      <c r="C7" s="242" t="str">
        <f>+IF(B7=0,"",B7/$B$5)</f>
        <v/>
      </c>
    </row>
    <row r="8" spans="1:3" x14ac:dyDescent="0.2">
      <c r="A8" s="239" t="s">
        <v>70</v>
      </c>
      <c r="B8" s="241">
        <f>+Plankalkulation!H44</f>
        <v>0</v>
      </c>
      <c r="C8" s="242" t="str">
        <f>+IF(B8=0,"",B8/$B$5)</f>
        <v/>
      </c>
    </row>
    <row r="9" spans="1:3" x14ac:dyDescent="0.2">
      <c r="A9" s="239"/>
      <c r="B9" s="243"/>
      <c r="C9" s="242"/>
    </row>
    <row r="10" spans="1:3" x14ac:dyDescent="0.2">
      <c r="A10" s="239" t="s">
        <v>143</v>
      </c>
      <c r="B10" s="243">
        <f>+Leistungsangebot!B45</f>
        <v>0</v>
      </c>
      <c r="C10" s="242"/>
    </row>
    <row r="11" spans="1:3" x14ac:dyDescent="0.2">
      <c r="A11" s="239" t="s">
        <v>144</v>
      </c>
      <c r="B11" s="243">
        <f>+Leistungsangebot!B46</f>
        <v>0</v>
      </c>
      <c r="C11" s="242"/>
    </row>
    <row r="12" spans="1:3" x14ac:dyDescent="0.2">
      <c r="A12" s="239" t="s">
        <v>159</v>
      </c>
      <c r="B12" s="243">
        <f>+B10*B11/B3</f>
        <v>0</v>
      </c>
      <c r="C12" s="242"/>
    </row>
    <row r="13" spans="1:3" x14ac:dyDescent="0.2">
      <c r="A13" s="244" t="s">
        <v>160</v>
      </c>
      <c r="B13" s="243">
        <f>+Leistungsangebot!B52</f>
        <v>0</v>
      </c>
      <c r="C13" s="242"/>
    </row>
    <row r="14" spans="1:3" x14ac:dyDescent="0.2">
      <c r="A14" s="239" t="s">
        <v>161</v>
      </c>
      <c r="B14" s="245">
        <f>+(B10*B11/B3)/B21</f>
        <v>0</v>
      </c>
      <c r="C14" s="242"/>
    </row>
    <row r="15" spans="1:3" x14ac:dyDescent="0.2">
      <c r="A15" s="239"/>
      <c r="B15" s="245"/>
      <c r="C15" s="242"/>
    </row>
    <row r="16" spans="1:3" x14ac:dyDescent="0.2">
      <c r="A16" s="239" t="s">
        <v>162</v>
      </c>
      <c r="B16" s="243">
        <f>+Leistungsangebot!E25+Leistungsangebot!E38</f>
        <v>1908</v>
      </c>
      <c r="C16" s="242"/>
    </row>
    <row r="17" spans="1:3" x14ac:dyDescent="0.2">
      <c r="A17" s="239" t="s">
        <v>163</v>
      </c>
      <c r="B17" s="243">
        <f>+Leistungsangebot!E25</f>
        <v>630</v>
      </c>
      <c r="C17" s="242">
        <f>+B17/$B$16</f>
        <v>0.33</v>
      </c>
    </row>
    <row r="18" spans="1:3" x14ac:dyDescent="0.2">
      <c r="A18" s="239" t="s">
        <v>164</v>
      </c>
      <c r="B18" s="243">
        <f>+Leistungsangebot!E38</f>
        <v>1278</v>
      </c>
      <c r="C18" s="242">
        <f>+B18/$B$16</f>
        <v>0.67</v>
      </c>
    </row>
    <row r="19" spans="1:3" x14ac:dyDescent="0.2">
      <c r="A19" s="239"/>
      <c r="B19" s="243"/>
      <c r="C19" s="242"/>
    </row>
    <row r="20" spans="1:3" x14ac:dyDescent="0.2">
      <c r="A20" s="239" t="s">
        <v>165</v>
      </c>
      <c r="B20" s="246">
        <f>+B21+B22</f>
        <v>1.19</v>
      </c>
      <c r="C20" s="242"/>
    </row>
    <row r="21" spans="1:3" x14ac:dyDescent="0.2">
      <c r="A21" s="239" t="s">
        <v>166</v>
      </c>
      <c r="B21" s="246">
        <f>+Leistungsangebot!E27</f>
        <v>0.39</v>
      </c>
      <c r="C21" s="242"/>
    </row>
    <row r="22" spans="1:3" x14ac:dyDescent="0.2">
      <c r="A22" s="239" t="s">
        <v>167</v>
      </c>
      <c r="B22" s="246">
        <f>+Leistungsangebot!E39</f>
        <v>0.8</v>
      </c>
      <c r="C22" s="242"/>
    </row>
    <row r="23" spans="1:3" x14ac:dyDescent="0.2">
      <c r="A23" s="239"/>
      <c r="B23" s="246"/>
      <c r="C23" s="242"/>
    </row>
    <row r="24" spans="1:3" x14ac:dyDescent="0.2">
      <c r="A24" s="244" t="s">
        <v>168</v>
      </c>
      <c r="B24" s="247" t="e">
        <f>+B5/B10</f>
        <v>#DIV/0!</v>
      </c>
      <c r="C24" s="239"/>
    </row>
    <row r="25" spans="1:3" x14ac:dyDescent="0.2">
      <c r="A25" s="244" t="s">
        <v>169</v>
      </c>
      <c r="B25" s="247" t="e">
        <f>+B5/B13</f>
        <v>#DIV/0!</v>
      </c>
      <c r="C25" s="239"/>
    </row>
    <row r="26" spans="1:3" x14ac:dyDescent="0.2">
      <c r="A26" s="244" t="s">
        <v>170</v>
      </c>
      <c r="B26" s="247">
        <f>+B5/B16</f>
        <v>34.46</v>
      </c>
      <c r="C26" s="239"/>
    </row>
    <row r="27" spans="1:3" x14ac:dyDescent="0.2">
      <c r="A27" s="244" t="s">
        <v>171</v>
      </c>
      <c r="B27" s="241">
        <f>+B5/B20</f>
        <v>55247.87</v>
      </c>
      <c r="C27" s="239"/>
    </row>
    <row r="28" spans="1:3" x14ac:dyDescent="0.2">
      <c r="A28" s="244" t="s">
        <v>172</v>
      </c>
      <c r="B28" s="241">
        <f>+B6/B20</f>
        <v>55247.87</v>
      </c>
      <c r="C28" s="239"/>
    </row>
    <row r="30" spans="1:3" ht="13.5" thickBot="1" x14ac:dyDescent="0.25"/>
    <row r="31" spans="1:3" ht="16.5" thickBot="1" x14ac:dyDescent="0.3">
      <c r="A31" s="248" t="s">
        <v>173</v>
      </c>
      <c r="B31" s="249"/>
    </row>
  </sheetData>
  <pageMargins left="0.7" right="0.7" top="0.78740157499999996" bottom="0.78740157499999996"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3</vt:i4>
      </vt:variant>
    </vt:vector>
  </HeadingPairs>
  <TitlesOfParts>
    <vt:vector size="11" baseType="lpstr">
      <vt:lpstr>Plankalkulation</vt:lpstr>
      <vt:lpstr>Finanzierung</vt:lpstr>
      <vt:lpstr>Gehälter</vt:lpstr>
      <vt:lpstr>BG - Eckdaten</vt:lpstr>
      <vt:lpstr>Projektübergreifender Einsatz</vt:lpstr>
      <vt:lpstr>Zentrale Verwaltung</vt:lpstr>
      <vt:lpstr>Leistungsangebot</vt:lpstr>
      <vt:lpstr>Kennzahlen</vt:lpstr>
      <vt:lpstr>Plankalkulation!_ftn1</vt:lpstr>
      <vt:lpstr>Plankalkulation!_ftnref1</vt:lpstr>
      <vt:lpstr>Leistungsangebot!Druckbereich</vt:lpstr>
    </vt:vector>
  </TitlesOfParts>
  <Company>Arbeitsmarktservice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Nathalie Zeiler</cp:lastModifiedBy>
  <cp:lastPrinted>2023-09-27T13:06:52Z</cp:lastPrinted>
  <dcterms:created xsi:type="dcterms:W3CDTF">2010-09-20T08:45:10Z</dcterms:created>
  <dcterms:modified xsi:type="dcterms:W3CDTF">2025-03-18T10:25:37Z</dcterms:modified>
</cp:coreProperties>
</file>